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Actions" state="visible" r:id="rId5"/>
    <sheet sheetId="3" name="By category" state="visible" r:id="rId6"/>
    <sheet sheetId="4" name="By customer &amp; vendor" state="visible" r:id="rId7"/>
    <sheet sheetId="5" name="Weekly cash" state="visible" r:id="rId8"/>
    <sheet sheetId="6" name="About" state="visible" r:id="rId9"/>
  </sheets>
  <calcPr calcId="171027" fullCalcOnLoad="1"/>
</workbook>
</file>

<file path=xl/sharedStrings.xml><?xml version="1.0" encoding="utf-8"?>
<sst xmlns="http://schemas.openxmlformats.org/spreadsheetml/2006/main" count="243" uniqueCount="126">
  <si>
    <t>RightTick — your next 13 weeks of cash</t>
  </si>
  <si>
    <t>Harbor &amp; Pine Studio (sample) · as of October 28, 2026</t>
  </si>
  <si>
    <t>Cash today</t>
  </si>
  <si>
    <t>Lowest week-end cash</t>
  </si>
  <si>
    <t>First week below the safety line</t>
  </si>
  <si>
    <t>Run rate (a month, as forecast)</t>
  </si>
  <si>
    <t>October 28, 2026</t>
  </si>
  <si>
    <t>cash is growing</t>
  </si>
  <si>
    <t>What needs attention</t>
  </si>
  <si>
    <t>Now</t>
  </si>
  <si>
    <t>Payment ahead: Harbor Street Properties</t>
  </si>
  <si>
    <t>Nov 1</t>
  </si>
  <si>
    <t>Payment ahead: CloudDesk Software</t>
  </si>
  <si>
    <t>Nov 5</t>
  </si>
  <si>
    <t>Soon</t>
  </si>
  <si>
    <t>Collect from Northwind Dental</t>
  </si>
  <si>
    <t>7 more on the Actions sheet</t>
  </si>
  <si>
    <t>In words (the forecast as sent)</t>
  </si>
  <si>
    <t>Cash on October 28, 2026 is $40,880.00. Over the next 13 weeks it is forecast to be $55,450.00 by January 23, 2027; the lowest end-of-week balance is $40,880.00, in the week ending October 31, 2026. It stays above your safety buffer. From next month on, the business is forecast to add $2,240.00 a month on average. Biggest money in: Retainers $61,800.00, Design Services $20,750.00. Biggest money out: Payroll $39,000.00, Rent $12,600.00, Contractors $9,300.00.</t>
  </si>
  <si>
    <t>Most urgent first, from the forecast as sent. Every amount and date comes from it.</t>
  </si>
  <si>
    <t>Urgency</t>
  </si>
  <si>
    <t>What</t>
  </si>
  <si>
    <t>When</t>
  </si>
  <si>
    <t>Amount</t>
  </si>
  <si>
    <t>Details</t>
  </si>
  <si>
    <t>Around Nov 1. Make sure the cash is there, or plan when to pay.</t>
  </si>
  <si>
    <t>Around Nov 5. Make sure the cash is there, or plan when to pay.</t>
  </si>
  <si>
    <t>$9,000.00 unpaid, the oldest for 27 days. Northwind Dental usually pays about 33 days after invoicing.</t>
  </si>
  <si>
    <t>Payment ahead: Payroll Service</t>
  </si>
  <si>
    <t>Nov 12</t>
  </si>
  <si>
    <t>Around Nov 12. Make sure the cash is there, or plan when to pay.</t>
  </si>
  <si>
    <t>Collect from Ridgeway Law</t>
  </si>
  <si>
    <t>$7,000.00 unpaid, the oldest for 14 days.</t>
  </si>
  <si>
    <t>Collect from Bluebird Bakery</t>
  </si>
  <si>
    <t>$6,400.00 unpaid, the oldest for 27 days. Bluebird Bakery usually pays about 33 days after invoicing.</t>
  </si>
  <si>
    <t>Collect from Atlas Fitness</t>
  </si>
  <si>
    <t>$5,200.00 unpaid, the oldest for 27 days. Atlas Fitness usually pays about 33 days after invoicing.</t>
  </si>
  <si>
    <t>Payment ahead: J. Rivera Studio</t>
  </si>
  <si>
    <t>Nov 20</t>
  </si>
  <si>
    <t>Around Nov 20. Make sure the cash is there, or plan when to pay.</t>
  </si>
  <si>
    <t>Payment ahead: Spark Ads</t>
  </si>
  <si>
    <t>Nov 22</t>
  </si>
  <si>
    <t>Around Nov 22. Make sure the cash is there, or plan when to pay.</t>
  </si>
  <si>
    <t>Info</t>
  </si>
  <si>
    <t>Left out of the trend: Software (Office Outfitters)</t>
  </si>
  <si>
    <t>Jun 18, 2026</t>
  </si>
  <si>
    <t>$12,500.00 was treated as a one-off, so it isn't repeated in the forecast.</t>
  </si>
  <si>
    <t>Cash by category</t>
  </si>
  <si>
    <t>Money in less money out, per week. Change any shaded amount (or the opening cash) and every total, Weekly cash, the Summary and the charts follow. Use + / − on the left to open or close a group.</t>
  </si>
  <si>
    <t>Category</t>
  </si>
  <si>
    <t>Oct 31</t>
  </si>
  <si>
    <t>Nov 7</t>
  </si>
  <si>
    <t>Nov 14</t>
  </si>
  <si>
    <t>Nov 21</t>
  </si>
  <si>
    <t>Nov 28</t>
  </si>
  <si>
    <t>Dec 5</t>
  </si>
  <si>
    <t>Dec 12</t>
  </si>
  <si>
    <t>Dec 19</t>
  </si>
  <si>
    <t>Dec 26</t>
  </si>
  <si>
    <t>Jan 2</t>
  </si>
  <si>
    <t>Jan 9</t>
  </si>
  <si>
    <t>Jan 16</t>
  </si>
  <si>
    <t>Jan 23</t>
  </si>
  <si>
    <t>Total</t>
  </si>
  <si>
    <t>Income</t>
  </si>
  <si>
    <t>section</t>
  </si>
  <si>
    <t>Design Services</t>
  </si>
  <si>
    <t>group</t>
  </si>
  <si>
    <t>Other (pooled)</t>
  </si>
  <si>
    <t>line</t>
  </si>
  <si>
    <t>Ridgeway Law</t>
  </si>
  <si>
    <t>Retainers</t>
  </si>
  <si>
    <t>Northwind Dental</t>
  </si>
  <si>
    <t>Bluebird Bakery</t>
  </si>
  <si>
    <t>Atlas Fitness</t>
  </si>
  <si>
    <t>Other inflows</t>
  </si>
  <si>
    <t>Expenses</t>
  </si>
  <si>
    <t>Payroll</t>
  </si>
  <si>
    <t>Payroll Service</t>
  </si>
  <si>
    <t>Rent</t>
  </si>
  <si>
    <t>Harbor Street Properties</t>
  </si>
  <si>
    <t>Software</t>
  </si>
  <si>
    <t>CloudDesk Software</t>
  </si>
  <si>
    <t>Contractors</t>
  </si>
  <si>
    <t>J. Rivera Studio</t>
  </si>
  <si>
    <t>Marketing</t>
  </si>
  <si>
    <t>Spark Ads</t>
  </si>
  <si>
    <t>Other outflows</t>
  </si>
  <si>
    <t>Cash at the start of the week</t>
  </si>
  <si>
    <t>Net change</t>
  </si>
  <si>
    <t>Cash at week end</t>
  </si>
  <si>
    <t>Cash by customer and vendor</t>
  </si>
  <si>
    <t>A breakdown of the forecast as sent. To change amounts, edit By category. The cash rows follow it. Use + / − on the left to open or close a group.</t>
  </si>
  <si>
    <t>Customer or vendor</t>
  </si>
  <si>
    <t>Usually pays</t>
  </si>
  <si>
    <t>Vendors</t>
  </si>
  <si>
    <t>Customers</t>
  </si>
  <si>
    <t>in about 33 days</t>
  </si>
  <si>
    <t>Weekly cash — built from By category: change amounts there, or the safety buffer here</t>
  </si>
  <si>
    <t>Safety buffer</t>
  </si>
  <si>
    <t>a week is below the safety line when its cash is at or below its spending plus this</t>
  </si>
  <si>
    <t>Week ending</t>
  </si>
  <si>
    <t>Money in</t>
  </si>
  <si>
    <t>Money out</t>
  </si>
  <si>
    <t>Status</t>
  </si>
  <si>
    <t>Safety line</t>
  </si>
  <si>
    <t>Start of the first week</t>
  </si>
  <si>
    <t>Left out of the trend</t>
  </si>
  <si>
    <t>Date</t>
  </si>
  <si>
    <t>Account</t>
  </si>
  <si>
    <t>From / to</t>
  </si>
  <si>
    <t>Office Outfitters</t>
  </si>
  <si>
    <t>Account types you confirmed</t>
  </si>
  <si>
    <t>None to confirm</t>
  </si>
  <si>
    <t>Bank balances you entered</t>
  </si>
  <si>
    <t>None entered (your books were used)</t>
  </si>
  <si>
    <t>How to read this</t>
  </si>
  <si>
    <t>Summary: where your cash stands and is heading, and the three things that most need attention.</t>
  </si>
  <si>
    <t>Actions: everything that needs attention, most urgent first.</t>
  </si>
  <si>
    <t>By category: the place to change amounts. Change any shaded cell (a line in a week, or the opening cash) and every subtotal, total, Weekly cash, the Summary and the charts follow.</t>
  </si>
  <si>
    <t>By customer &amp; vendor: the same money by who pays or is paid, as forecast; its cash rows follow By category.</t>
  </si>
  <si>
    <t>Weekly cash: money in and out added up from By category, and the safety buffer (shaded) that sets each week's status.</t>
  </si>
  <si>
    <t>The run rate, the summary in words and the Actions sheet describe the forecast as sent.</t>
  </si>
  <si>
    <t>The first week includes what has already happened this week. Recurring income and spending are forecast from your last months.</t>
  </si>
  <si>
    <t>Made by RightTick from your QuickBooks General Ledger.</t>
  </si>
  <si>
    <t>Intuit and QuickBooks are registered trademarks of Intuit Inc. Used with permission. RightTick is not affiliated with or endorsed by Intuit.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</si>
</sst>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;[Red]-&quot;$&quot;#,##0"/>
    <numFmt numFmtId="165" formatCode="&quot;$&quot;#,##0.00;[Red]-&quot;$&quot;#,##0.00"/>
  </numFmts>
  <fonts count="21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color rgb="FF51607A"/>
      <sz val="11"/>
      <name val="Calibri"/>
    </font>
    <font>
      <b/>
      <color rgb="FF51607A"/>
      <sz val="9"/>
      <name val="Calibri"/>
    </font>
    <font>
      <b/>
      <color rgb="FF0B7A3B"/>
      <sz val="18"/>
      <name val="Calibri"/>
    </font>
    <font>
      <b/>
      <color rgb="FF0B1F3A"/>
      <sz val="18"/>
      <name val="Calibri"/>
    </font>
    <font>
      <b/>
      <color rgb="FF1D4ED8"/>
      <sz val="18"/>
      <name val="Calibri"/>
    </font>
    <font>
      <color rgb="FF51607A"/>
      <sz val="9"/>
      <name val="Calibri"/>
    </font>
    <font>
      <b/>
      <color rgb="FF0B1F3A"/>
      <sz val="13"/>
      <name val="Calibri"/>
    </font>
    <font>
      <b/>
      <color rgb="FFC2302F"/>
      <sz val="11"/>
      <name val="Calibri"/>
    </font>
    <font>
      <b/>
      <color rgb="FF0B1F3A"/>
      <sz val="11"/>
      <name val="Calibri"/>
    </font>
    <font>
      <b/>
      <color rgb="FF8A4B0F"/>
      <sz val="11"/>
      <name val="Calibri"/>
    </font>
    <font>
      <i/>
      <color rgb="FF51607A"/>
      <sz val="9"/>
      <name val="Calibri"/>
    </font>
    <font>
      <color rgb="FF0B1F3A"/>
      <sz val="11"/>
      <name val="Calibri"/>
    </font>
    <font>
      <b/>
      <color rgb="FF1D4ED8"/>
      <sz val="11"/>
      <name val="Calibri"/>
    </font>
    <font>
      <b/>
      <color rgb="FF0B7A3B"/>
      <sz val="11"/>
      <name val="Calibri"/>
    </font>
    <font>
      <b/>
      <color rgb="FF0B1F3A"/>
      <sz val="14"/>
      <name val="Calibri"/>
    </font>
    <font>
      <i/>
      <color rgb="FF51607A"/>
      <sz val="11"/>
      <name val="Calibri"/>
    </font>
    <font>
      <color rgb="FF0B7A3B"/>
      <sz val="11"/>
      <name val="Calibri"/>
    </font>
    <font>
      <color rgb="FFC2302F"/>
      <sz val="11"/>
      <name val="Calibri"/>
    </font>
    <font>
      <b/>
      <color rgb="FF51607A"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F5F7FA"/>
      </patternFill>
    </fill>
    <fill>
      <patternFill patternType="solid">
        <fgColor rgb="FFFDECEC"/>
      </patternFill>
    </fill>
    <fill>
      <patternFill patternType="solid">
        <fgColor rgb="FFFDF1E4"/>
      </patternFill>
    </fill>
    <fill>
      <patternFill patternType="solid">
        <fgColor rgb="FFEAF1FE"/>
      </patternFill>
    </fill>
    <fill>
      <patternFill patternType="solid">
        <fgColor rgb="FFE7F6EE"/>
      </patternFill>
    </fill>
  </fills>
  <borders count="10">
    <border>
      <left/>
      <right/>
      <top/>
      <bottom/>
      <diagonal/>
    </border>
    <border>
      <left/>
      <right/>
      <top style="medium">
        <color rgb="FF12A150"/>
      </top>
      <bottom/>
      <diagonal/>
    </border>
    <border>
      <left/>
      <right/>
      <top style="medium">
        <color rgb="FFD9822B"/>
      </top>
      <bottom/>
      <diagonal/>
    </border>
    <border>
      <left/>
      <right/>
      <top style="medium">
        <color rgb="FFE5484D"/>
      </top>
      <bottom/>
      <diagonal/>
    </border>
    <border>
      <left/>
      <right/>
      <top style="medium">
        <color rgb="FF2563EB"/>
      </top>
      <bottom/>
      <diagonal/>
    </border>
    <border>
      <left/>
      <right/>
      <top/>
      <bottom style="thin">
        <color rgb="FFE3E8EF"/>
      </bottom>
      <diagonal/>
    </border>
    <border>
      <left/>
      <right/>
      <top/>
      <bottom style="thin">
        <color rgb="FFCBD3DF"/>
      </bottom>
      <diagonal/>
    </border>
    <border>
      <left/>
      <right/>
      <top style="thin">
        <color rgb="FFCBD3DF"/>
      </top>
      <bottom/>
      <diagonal/>
    </border>
    <border>
      <left/>
      <right/>
      <top style="medium">
        <color rgb="FF0B1F3A"/>
      </top>
      <bottom/>
      <diagonal/>
    </border>
    <border>
      <left style="thin">
        <color rgb="FF2563EB"/>
      </left>
      <right style="thin">
        <color rgb="FF2563EB"/>
      </right>
      <top style="thin">
        <color rgb="FF2563EB"/>
      </top>
      <bottom style="thin">
        <color rgb="FF2563EB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 applyAlignment="1">
      <alignment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2" xfId="0" applyFont="1" applyFill="1" applyBorder="1" applyAlignment="1">
      <alignment horizontal="left" vertical="center" wrapText="1" indent="1"/>
    </xf>
    <xf numFmtId="0" fontId="3" fillId="3" borderId="3" xfId="0" applyFont="1" applyFill="1" applyBorder="1" applyAlignment="1">
      <alignment horizontal="left" vertical="center" wrapText="1" indent="1"/>
    </xf>
    <xf numFmtId="0" fontId="3" fillId="3" borderId="4" xfId="0" applyFont="1" applyFill="1" applyBorder="1" applyAlignment="1">
      <alignment horizontal="left" vertical="center" wrapText="1" indent="1"/>
    </xf>
    <xf numFmtId="164" fontId="4" fillId="3" borderId="0" xfId="0" applyNumberFormat="1" applyFont="1" applyFill="1" applyAlignment="1">
      <alignment horizontal="left" vertical="center" indent="1"/>
    </xf>
    <xf numFmtId="164" fontId="5" fillId="3" borderId="0" xfId="0" applyNumberFormat="1" applyFont="1" applyFill="1" applyAlignment="1">
      <alignment horizontal="left" vertical="center" indent="1"/>
    </xf>
    <xf numFmtId="0" fontId="5" fillId="3" borderId="0" xfId="0" applyFont="1" applyFill="1" applyAlignment="1">
      <alignment horizontal="left" vertical="center" indent="1"/>
    </xf>
    <xf numFmtId="164" fontId="6" fillId="3" borderId="0" xfId="0" applyNumberFormat="1" applyFont="1" applyFill="1" applyAlignment="1">
      <alignment horizontal="left" vertical="center" indent="1"/>
    </xf>
    <xf numFmtId="0" fontId="7" fillId="3" borderId="0" xfId="0" applyFont="1" applyFill="1" applyAlignment="1">
      <alignment horizontal="left" vertical="center" wrapText="1" indent="1"/>
    </xf>
    <xf numFmtId="0" fontId="8" fillId="0" borderId="0" xfId="0" applyFont="1"/>
    <xf numFmtId="0" fontId="9" fillId="4" borderId="5" xfId="0" applyFont="1" applyFill="1" applyBorder="1" applyAlignment="1">
      <alignment horizontal="center" vertical="center"/>
    </xf>
    <xf numFmtId="0" fontId="10" fillId="0" borderId="5" xfId="0" applyFont="1" applyBorder="1"/>
    <xf numFmtId="0" fontId="2" fillId="0" borderId="5" xfId="0" applyFont="1" applyBorder="1"/>
    <xf numFmtId="165" fontId="0" fillId="0" borderId="5" xfId="0" applyNumberFormat="1" applyBorder="1" applyAlignment="1">
      <alignment horizontal="right"/>
    </xf>
    <xf numFmtId="0" fontId="11" fillId="5" borderId="5" xfId="0" applyFont="1" applyFill="1" applyBorder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vertical="top" wrapText="1"/>
    </xf>
    <xf numFmtId="0" fontId="10" fillId="0" borderId="0" xfId="0" applyFont="1"/>
    <xf numFmtId="0" fontId="10" fillId="3" borderId="6" xfId="0" applyFont="1" applyFill="1" applyBorder="1" applyAlignment="1">
      <alignment vertical="center" indent="1"/>
    </xf>
    <xf numFmtId="0" fontId="10" fillId="3" borderId="6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center" vertical="top"/>
    </xf>
    <xf numFmtId="0" fontId="10" fillId="0" borderId="5" xfId="0" applyFont="1" applyBorder="1" applyAlignment="1">
      <alignment vertical="top" wrapText="1"/>
    </xf>
    <xf numFmtId="0" fontId="0" fillId="0" borderId="5" xfId="0" applyBorder="1" applyAlignment="1">
      <alignment vertical="top"/>
    </xf>
    <xf numFmtId="165" fontId="0" fillId="0" borderId="5" xfId="0" applyNumberFormat="1" applyBorder="1" applyAlignment="1">
      <alignment horizontal="right" vertical="top"/>
    </xf>
    <xf numFmtId="0" fontId="0" fillId="0" borderId="5" xfId="0" applyBorder="1" applyAlignment="1">
      <alignment vertical="top" wrapText="1"/>
    </xf>
    <xf numFmtId="0" fontId="11" fillId="5" borderId="5" xfId="0" applyFont="1" applyFill="1" applyBorder="1" applyAlignment="1">
      <alignment horizontal="center" vertical="top"/>
    </xf>
    <xf numFmtId="0" fontId="14" fillId="6" borderId="5" xfId="0" applyFont="1" applyFill="1" applyBorder="1" applyAlignment="1">
      <alignment horizontal="center" vertical="top"/>
    </xf>
    <xf numFmtId="0" fontId="10" fillId="3" borderId="6" xfId="0" applyFont="1" applyFill="1" applyBorder="1" applyAlignment="1">
      <alignment horizontal="left" vertical="center" indent="1"/>
    </xf>
    <xf numFmtId="0" fontId="15" fillId="0" borderId="0" xfId="0" applyFont="1"/>
    <xf numFmtId="0" fontId="15" fillId="7" borderId="7" xfId="0" applyFont="1" applyFill="1" applyBorder="1" applyAlignment="1">
      <alignment horizontal="left" indent="1"/>
    </xf>
    <xf numFmtId="164" fontId="15" fillId="7" borderId="7" xfId="0" applyNumberFormat="1" applyFont="1" applyFill="1" applyBorder="1"/>
    <xf numFmtId="164" fontId="10" fillId="7" borderId="7" xfId="0" applyNumberFormat="1" applyFont="1" applyFill="1" applyBorder="1"/>
    <xf numFmtId="0" fontId="15" fillId="7" borderId="7" xfId="0" applyFont="1" applyFill="1" applyBorder="1"/>
    <xf numFmtId="0" fontId="10" fillId="3" borderId="0" xfId="0" applyFont="1" applyFill="1" applyAlignment="1">
      <alignment horizontal="left" indent="2"/>
    </xf>
    <xf numFmtId="164" fontId="10" fillId="3" borderId="0" xfId="0" applyNumberFormat="1" applyFont="1" applyFill="1"/>
    <xf numFmtId="0" fontId="10" fillId="3" borderId="0" xfId="0" applyFont="1" applyFill="1"/>
    <xf numFmtId="0" fontId="13" fillId="0" borderId="0" xfId="0" applyFont="1"/>
    <xf numFmtId="0" fontId="13" fillId="0" borderId="0" xfId="0" applyFont="1" applyAlignment="1">
      <alignment horizontal="left" indent="3"/>
    </xf>
    <xf numFmtId="164" fontId="13" fillId="6" borderId="0" xfId="0" applyNumberFormat="1" applyFont="1" applyFill="1"/>
    <xf numFmtId="164" fontId="10" fillId="0" borderId="0" xfId="0" applyNumberFormat="1" applyFont="1"/>
    <xf numFmtId="0" fontId="9" fillId="0" borderId="0" xfId="0" applyFont="1"/>
    <xf numFmtId="0" fontId="9" fillId="4" borderId="7" xfId="0" applyFont="1" applyFill="1" applyBorder="1" applyAlignment="1">
      <alignment horizontal="left" indent="1"/>
    </xf>
    <xf numFmtId="164" fontId="9" fillId="4" borderId="7" xfId="0" applyNumberFormat="1" applyFont="1" applyFill="1" applyBorder="1"/>
    <xf numFmtId="164" fontId="10" fillId="4" borderId="7" xfId="0" applyNumberFormat="1" applyFont="1" applyFill="1" applyBorder="1"/>
    <xf numFmtId="0" fontId="9" fillId="4" borderId="7" xfId="0" applyFont="1" applyFill="1" applyBorder="1"/>
    <xf numFmtId="0" fontId="10" fillId="0" borderId="8" xfId="0" applyFont="1" applyBorder="1" applyAlignment="1">
      <alignment indent="1"/>
    </xf>
    <xf numFmtId="164" fontId="10" fillId="6" borderId="8" xfId="0" applyNumberFormat="1" applyFont="1" applyFill="1" applyBorder="1"/>
    <xf numFmtId="164" fontId="10" fillId="0" borderId="8" xfId="0" applyNumberFormat="1" applyFont="1" applyBorder="1"/>
    <xf numFmtId="0" fontId="10" fillId="0" borderId="8" xfId="0" applyFont="1" applyBorder="1"/>
    <xf numFmtId="0" fontId="13" fillId="0" borderId="0" xfId="0" applyFont="1" applyAlignment="1">
      <alignment indent="1"/>
    </xf>
    <xf numFmtId="164" fontId="13" fillId="0" borderId="0" xfId="0" applyNumberFormat="1" applyFont="1"/>
    <xf numFmtId="0" fontId="10" fillId="0" borderId="0" xfId="0" applyFont="1" applyAlignment="1">
      <alignment indent="1"/>
    </xf>
    <xf numFmtId="0" fontId="13" fillId="0" borderId="0" xfId="0" applyFont="1" applyAlignment="1">
      <alignment horizontal="left" indent="2"/>
    </xf>
    <xf numFmtId="0" fontId="16" fillId="0" borderId="0" xfId="0" applyFont="1"/>
    <xf numFmtId="165" fontId="14" fillId="6" borderId="9" xfId="0" applyNumberFormat="1" applyFont="1" applyFill="1" applyBorder="1"/>
    <xf numFmtId="0" fontId="10" fillId="3" borderId="6" xfId="0" applyFont="1" applyFill="1" applyBorder="1"/>
    <xf numFmtId="0" fontId="17" fillId="0" borderId="0" xfId="0" applyFont="1"/>
    <xf numFmtId="165" fontId="0" fillId="0" borderId="0" xfId="0" applyNumberFormat="1"/>
    <xf numFmtId="0" fontId="0" fillId="0" borderId="5" xfId="0" applyBorder="1"/>
    <xf numFmtId="165" fontId="18" fillId="0" borderId="5" xfId="0" applyNumberFormat="1" applyFont="1" applyBorder="1"/>
    <xf numFmtId="165" fontId="19" fillId="0" borderId="5" xfId="0" applyNumberFormat="1" applyFont="1" applyBorder="1"/>
    <xf numFmtId="165" fontId="10" fillId="0" borderId="5" xfId="0" applyNumberFormat="1" applyFont="1" applyBorder="1"/>
    <xf numFmtId="165" fontId="2" fillId="0" borderId="5" xfId="0" applyNumberFormat="1" applyFont="1" applyBorder="1"/>
    <xf numFmtId="0" fontId="20" fillId="0" borderId="0" xfId="0" applyFont="1"/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13">
    <dxf>
      <fill>
        <patternFill patternType="solid">
          <bgColor rgb="FFFDECEC"/>
        </patternFill>
      </fill>
    </dxf>
    <dxf>
      <fill>
        <patternFill patternType="solid">
          <bgColor rgb="FFFDECEC"/>
        </patternFill>
      </fill>
    </dxf>
    <dxf>
      <fill>
        <patternFill patternType="solid">
          <bgColor rgb="FFFDF1E4"/>
        </patternFill>
      </fill>
    </dxf>
    <dxf>
      <fill>
        <patternFill patternType="solid">
          <bgColor rgb="FFE7F6EE"/>
        </patternFill>
      </fill>
    </dxf>
    <dxf>
      <fill>
        <patternFill patternType="solid">
          <bgColor rgb="FFFDECEC"/>
        </patternFill>
      </fill>
    </dxf>
    <dxf>
      <fill>
        <patternFill patternType="solid">
          <bgColor rgb="FFFDF1E4"/>
        </patternFill>
      </fill>
    </dxf>
    <dxf>
      <fill>
        <patternFill patternType="solid">
          <bgColor rgb="FFE7F6EE"/>
        </patternFill>
      </fill>
    </dxf>
    <dxf>
      <fill>
        <patternFill patternType="solid">
          <bgColor rgb="FFFDECEC"/>
        </patternFill>
      </fill>
    </dxf>
    <dxf>
      <fill>
        <patternFill patternType="solid">
          <bgColor rgb="FFFDF1E4"/>
        </patternFill>
      </fill>
    </dxf>
    <dxf>
      <fill>
        <patternFill patternType="solid">
          <bgColor rgb="FFE7F6EE"/>
        </patternFill>
      </fill>
    </dxf>
    <dxf>
      <font>
        <b/>
        <color rgb="FFC2302F"/>
      </font>
      <fill>
        <patternFill patternType="solid">
          <bgColor rgb="FFFDECEC"/>
        </patternFill>
      </fill>
    </dxf>
    <dxf>
      <font>
        <b/>
        <color rgb="FF8A4B0F"/>
      </font>
      <fill>
        <patternFill patternType="solid">
          <bgColor rgb="FFFDF1E4"/>
        </patternFill>
      </fill>
    </dxf>
    <dxf>
      <font>
        <b/>
        <color rgb="FF0B7A3B"/>
      </font>
      <fill>
        <patternFill patternType="solid">
          <bgColor rgb="FFE7F6E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Cash at each week's end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Cash at week end</c:v>
          </c:tx>
          <c:spPr>
            <a:ln w="31750" cap="rnd">
              <a:solidFill>
                <a:srgbClr val="0B1F3A"/>
              </a:solidFill>
              <a:round/>
            </a:ln>
          </c:spPr>
          <c:marker>
            <c:symbol val="circle"/>
            <c:size val="6"/>
            <c:spPr>
              <a:solidFill>
                <a:srgbClr val="0B1F3A"/>
              </a:solidFill>
              <a:ln>
                <a:solidFill>
                  <a:srgbClr val="FFFFFF"/>
                </a:solidFill>
              </a:ln>
            </c:spPr>
          </c:marker>
          <c:cat>
            <c:strRef>
              <c:f>'Weekly cash'!$A$6:$A$18</c:f>
              <c:strCache>
                <c:ptCount val="13"/>
                <c:pt idx="0">
                  <c:v>Oct 31</c:v>
                </c:pt>
                <c:pt idx="1">
                  <c:v>Nov 7</c:v>
                </c:pt>
                <c:pt idx="2">
                  <c:v>Nov 14</c:v>
                </c:pt>
                <c:pt idx="3">
                  <c:v>Nov 21</c:v>
                </c:pt>
                <c:pt idx="4">
                  <c:v>Nov 28</c:v>
                </c:pt>
                <c:pt idx="5">
                  <c:v>Dec 5</c:v>
                </c:pt>
                <c:pt idx="6">
                  <c:v>Dec 12</c:v>
                </c:pt>
                <c:pt idx="7">
                  <c:v>Dec 19</c:v>
                </c:pt>
                <c:pt idx="8">
                  <c:v>Dec 26</c:v>
                </c:pt>
                <c:pt idx="9">
                  <c:v>Jan 2</c:v>
                </c:pt>
                <c:pt idx="10">
                  <c:v>Jan 9</c:v>
                </c:pt>
                <c:pt idx="11">
                  <c:v>Jan 16</c:v>
                </c:pt>
                <c:pt idx="12">
                  <c:v>Jan 23</c:v>
                </c:pt>
              </c:strCache>
            </c:strRef>
          </c:cat>
          <c:val>
            <c:numRef>
              <c:f>'Weekly cash'!$D$6:$D$18</c:f>
              <c:numCache>
                <c:formatCode>General</c:formatCode>
                <c:ptCount val="13"/>
                <c:pt idx="0">
                  <c:v>40880</c:v>
                </c:pt>
                <c:pt idx="1">
                  <c:v>56420</c:v>
                </c:pt>
                <c:pt idx="2">
                  <c:v>48620</c:v>
                </c:pt>
                <c:pt idx="3">
                  <c:v>52520</c:v>
                </c:pt>
                <c:pt idx="4">
                  <c:v>43220</c:v>
                </c:pt>
                <c:pt idx="5">
                  <c:v>58760</c:v>
                </c:pt>
                <c:pt idx="6">
                  <c:v>50960</c:v>
                </c:pt>
                <c:pt idx="7">
                  <c:v>57835</c:v>
                </c:pt>
                <c:pt idx="8">
                  <c:v>53235</c:v>
                </c:pt>
                <c:pt idx="9">
                  <c:v>61835</c:v>
                </c:pt>
                <c:pt idx="10">
                  <c:v>60975</c:v>
                </c:pt>
                <c:pt idx="11">
                  <c:v>60050</c:v>
                </c:pt>
                <c:pt idx="12">
                  <c:v>55450</c:v>
                </c:pt>
              </c:numCache>
            </c:numRef>
          </c:val>
          <c:smooth val="0"/>
        </c:ser>
        <c:ser>
          <c:idx val="1"/>
          <c:order val="1"/>
          <c:tx>
            <c:v>Safety line</c:v>
          </c:tx>
          <c:spPr>
            <a:ln w="19050" cap="rnd">
              <a:solidFill>
                <a:srgbClr val="D9822B"/>
              </a:solidFill>
              <a:prstDash val="dash"/>
              <a:round/>
            </a:ln>
          </c:spPr>
          <c:marker>
            <c:symbol val="none"/>
          </c:marker>
          <c:cat>
            <c:strRef>
              <c:f>'Weekly cash'!$A$6:$A$18</c:f>
              <c:strCache>
                <c:ptCount val="13"/>
                <c:pt idx="0">
                  <c:v>Oct 31</c:v>
                </c:pt>
                <c:pt idx="1">
                  <c:v>Nov 7</c:v>
                </c:pt>
                <c:pt idx="2">
                  <c:v>Nov 14</c:v>
                </c:pt>
                <c:pt idx="3">
                  <c:v>Nov 21</c:v>
                </c:pt>
                <c:pt idx="4">
                  <c:v>Nov 28</c:v>
                </c:pt>
                <c:pt idx="5">
                  <c:v>Dec 5</c:v>
                </c:pt>
                <c:pt idx="6">
                  <c:v>Dec 12</c:v>
                </c:pt>
                <c:pt idx="7">
                  <c:v>Dec 19</c:v>
                </c:pt>
                <c:pt idx="8">
                  <c:v>Dec 26</c:v>
                </c:pt>
                <c:pt idx="9">
                  <c:v>Jan 2</c:v>
                </c:pt>
                <c:pt idx="10">
                  <c:v>Jan 9</c:v>
                </c:pt>
                <c:pt idx="11">
                  <c:v>Jan 16</c:v>
                </c:pt>
                <c:pt idx="12">
                  <c:v>Jan 23</c:v>
                </c:pt>
              </c:strCache>
            </c:strRef>
          </c:cat>
          <c:val>
            <c:numRef>
              <c:f>'Weekly cash'!$F$6:$F$18</c:f>
              <c:numCache>
                <c:formatCode>General</c:formatCode>
                <c:ptCount val="13"/>
                <c:pt idx="0">
                  <c:v>38000</c:v>
                </c:pt>
                <c:pt idx="1">
                  <c:v>32160</c:v>
                </c:pt>
                <c:pt idx="2">
                  <c:v>34900</c:v>
                </c:pt>
                <c:pt idx="3">
                  <c:v>30200</c:v>
                </c:pt>
                <c:pt idx="4">
                  <c:v>36400</c:v>
                </c:pt>
                <c:pt idx="5">
                  <c:v>32160</c:v>
                </c:pt>
                <c:pt idx="6">
                  <c:v>34900</c:v>
                </c:pt>
                <c:pt idx="7">
                  <c:v>27100</c:v>
                </c:pt>
                <c:pt idx="8">
                  <c:v>31700</c:v>
                </c:pt>
                <c:pt idx="9">
                  <c:v>39100</c:v>
                </c:pt>
                <c:pt idx="10">
                  <c:v>27960</c:v>
                </c:pt>
                <c:pt idx="11">
                  <c:v>34900</c:v>
                </c:pt>
                <c:pt idx="12">
                  <c:v>31700</c:v>
                </c:pt>
              </c:numCache>
            </c:numRef>
          </c:val>
          <c:smooth val="0"/>
        </c:ser>
        <c:marker val="1"/>
        <c:axId val="5001"/>
        <c:axId val="5002"/>
      </c:lineChart>
      <c:catAx>
        <c:axId val="5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>
            <a:noFill/>
          </a:ln>
        </c:spPr>
        <c:txPr>
          <a:bodyPr/>
          <a:lstStyle/>
          <a:p>
            <a:pPr>
              <a:defRPr sz="900">
                <a:solidFill>
                  <a:srgbClr val="6B7280"/>
                </a:solidFill>
              </a:defRPr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&quot;$&quot;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solidFill>
                  <a:srgbClr val="6B7280"/>
                </a:solidFill>
              </a:defRPr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00">
              <a:solidFill>
                <a:srgbClr val="374151"/>
              </a:solidFill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Money in and out each week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Money in</c:v>
          </c:tx>
          <c:spPr>
            <a:solidFill>
              <a:srgbClr val="12A150"/>
            </a:solidFill>
          </c:spPr>
          <c:invertIfNegative val="0"/>
          <c:cat>
            <c:strRef>
              <c:f>'Weekly cash'!$A$6:$A$18</c:f>
              <c:strCache>
                <c:ptCount val="13"/>
                <c:pt idx="0">
                  <c:v>Oct 31</c:v>
                </c:pt>
                <c:pt idx="1">
                  <c:v>Nov 7</c:v>
                </c:pt>
                <c:pt idx="2">
                  <c:v>Nov 14</c:v>
                </c:pt>
                <c:pt idx="3">
                  <c:v>Nov 21</c:v>
                </c:pt>
                <c:pt idx="4">
                  <c:v>Nov 28</c:v>
                </c:pt>
                <c:pt idx="5">
                  <c:v>Dec 5</c:v>
                </c:pt>
                <c:pt idx="6">
                  <c:v>Dec 12</c:v>
                </c:pt>
                <c:pt idx="7">
                  <c:v>Dec 19</c:v>
                </c:pt>
                <c:pt idx="8">
                  <c:v>Dec 26</c:v>
                </c:pt>
                <c:pt idx="9">
                  <c:v>Jan 2</c:v>
                </c:pt>
                <c:pt idx="10">
                  <c:v>Jan 9</c:v>
                </c:pt>
                <c:pt idx="11">
                  <c:v>Jan 16</c:v>
                </c:pt>
                <c:pt idx="12">
                  <c:v>Jan 23</c:v>
                </c:pt>
              </c:strCache>
            </c:strRef>
          </c:cat>
          <c:val>
            <c:numRef>
              <c:f>'Weekly cash'!$B$6:$B$18</c:f>
              <c:numCache>
                <c:formatCode>General</c:formatCode>
                <c:ptCount val="13"/>
                <c:pt idx="0">
                  <c:v>0</c:v>
                </c:pt>
                <c:pt idx="1">
                  <c:v>20600</c:v>
                </c:pt>
                <c:pt idx="2">
                  <c:v>0</c:v>
                </c:pt>
                <c:pt idx="3">
                  <c:v>7000</c:v>
                </c:pt>
                <c:pt idx="4">
                  <c:v>0</c:v>
                </c:pt>
                <c:pt idx="5">
                  <c:v>20600</c:v>
                </c:pt>
                <c:pt idx="6">
                  <c:v>0</c:v>
                </c:pt>
                <c:pt idx="7">
                  <c:v>6875</c:v>
                </c:pt>
                <c:pt idx="8">
                  <c:v>0</c:v>
                </c:pt>
                <c:pt idx="9">
                  <c:v>20600</c:v>
                </c:pt>
                <c:pt idx="10">
                  <c:v>0</c:v>
                </c:pt>
                <c:pt idx="11">
                  <c:v>6875</c:v>
                </c:pt>
                <c:pt idx="12">
                  <c:v>0</c:v>
                </c:pt>
              </c:numCache>
            </c:numRef>
          </c:val>
        </c:ser>
        <c:ser>
          <c:idx val="1"/>
          <c:order val="1"/>
          <c:tx>
            <c:v>Money out</c:v>
          </c:tx>
          <c:spPr>
            <a:solidFill>
              <a:srgbClr val="C2302F"/>
            </a:solidFill>
          </c:spPr>
          <c:invertIfNegative val="0"/>
          <c:cat>
            <c:strRef>
              <c:f>'Weekly cash'!$A$6:$A$18</c:f>
              <c:strCache>
                <c:ptCount val="13"/>
                <c:pt idx="0">
                  <c:v>Oct 31</c:v>
                </c:pt>
                <c:pt idx="1">
                  <c:v>Nov 7</c:v>
                </c:pt>
                <c:pt idx="2">
                  <c:v>Nov 14</c:v>
                </c:pt>
                <c:pt idx="3">
                  <c:v>Nov 21</c:v>
                </c:pt>
                <c:pt idx="4">
                  <c:v>Nov 28</c:v>
                </c:pt>
                <c:pt idx="5">
                  <c:v>Dec 5</c:v>
                </c:pt>
                <c:pt idx="6">
                  <c:v>Dec 12</c:v>
                </c:pt>
                <c:pt idx="7">
                  <c:v>Dec 19</c:v>
                </c:pt>
                <c:pt idx="8">
                  <c:v>Dec 26</c:v>
                </c:pt>
                <c:pt idx="9">
                  <c:v>Jan 2</c:v>
                </c:pt>
                <c:pt idx="10">
                  <c:v>Jan 9</c:v>
                </c:pt>
                <c:pt idx="11">
                  <c:v>Jan 16</c:v>
                </c:pt>
                <c:pt idx="12">
                  <c:v>Jan 23</c:v>
                </c:pt>
              </c:strCache>
            </c:strRef>
          </c:cat>
          <c:val>
            <c:numRef>
              <c:f>'Weekly cash'!$C$6:$C$18</c:f>
              <c:numCache>
                <c:formatCode>General</c:formatCode>
                <c:ptCount val="13"/>
                <c:pt idx="0">
                  <c:v>10900</c:v>
                </c:pt>
                <c:pt idx="1">
                  <c:v>5060</c:v>
                </c:pt>
                <c:pt idx="2">
                  <c:v>7800</c:v>
                </c:pt>
                <c:pt idx="3">
                  <c:v>3100</c:v>
                </c:pt>
                <c:pt idx="4">
                  <c:v>9300</c:v>
                </c:pt>
                <c:pt idx="5">
                  <c:v>5060</c:v>
                </c:pt>
                <c:pt idx="6">
                  <c:v>7800</c:v>
                </c:pt>
                <c:pt idx="7">
                  <c:v>0</c:v>
                </c:pt>
                <c:pt idx="8">
                  <c:v>4600</c:v>
                </c:pt>
                <c:pt idx="9">
                  <c:v>12000</c:v>
                </c:pt>
                <c:pt idx="10">
                  <c:v>860</c:v>
                </c:pt>
                <c:pt idx="11">
                  <c:v>7800</c:v>
                </c:pt>
                <c:pt idx="12">
                  <c:v>4600</c:v>
                </c:pt>
              </c:numCache>
            </c:numRef>
          </c:val>
        </c:ser>
        <c:gapWidth val="6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>
            <a:noFill/>
          </a:ln>
        </c:spPr>
        <c:txPr>
          <a:bodyPr/>
          <a:lstStyle/>
          <a:p>
            <a:pPr>
              <a:defRPr sz="900">
                <a:solidFill>
                  <a:srgbClr val="6B7280"/>
                </a:solidFill>
              </a:defRPr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&quot;$&quot;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solidFill>
                  <a:srgbClr val="6B7280"/>
                </a:solidFill>
              </a:defRPr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00">
              <a:solidFill>
                <a:srgbClr val="374151"/>
              </a:solidFill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</xdr:row>
      <xdr:rowOff>0</xdr:rowOff>
    </xdr:from>
    <xdr:to>
      <xdr:col>9</xdr:col>
      <xdr:colOff>0</xdr:colOff>
      <xdr:row>34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35</xdr:row>
      <xdr:rowOff>0</xdr:rowOff>
    </xdr:from>
    <xdr:to>
      <xdr:col>9</xdr:col>
      <xdr:colOff>0</xdr:colOff>
      <xdr:row>53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ChartsDrawing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1F3A"/>
    <pageSetUpPr fitToPage="1"/>
  </sheetPr>
  <dimension ref="A1:I15"/>
  <sheetViews>
    <sheetView workbookViewId="0" showGridLines="0"/>
  </sheetViews>
  <sheetFormatPr defaultRowHeight="15" outlineLevelRow="0" outlineLevelCol="0" x14ac:dyDescent="55"/>
  <cols>
    <col min="1" max="1" width="3" customWidth="1"/>
    <col min="2" max="9" width="17" customWidth="1"/>
  </cols>
  <sheetData>
    <row r="1" ht="34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20" customHeight="1" spans="2:9" x14ac:dyDescent="0.25">
      <c r="B4" s="3" t="s">
        <v>2</v>
      </c>
      <c r="C4" s="3"/>
      <c r="D4" s="4" t="s">
        <v>3</v>
      </c>
      <c r="E4" s="4"/>
      <c r="F4" s="5" t="s">
        <v>4</v>
      </c>
      <c r="G4" s="5"/>
      <c r="H4" s="6" t="s">
        <v>5</v>
      </c>
      <c r="I4" s="6"/>
    </row>
    <row r="5" ht="30" customHeight="1" spans="2:9" x14ac:dyDescent="0.25">
      <c r="B5" s="7">
        <f>'Weekly cash'!D5-10900</f>
        <v>40880</v>
      </c>
      <c r="C5" s="7"/>
      <c r="D5" s="8">
        <f>MIN('Weekly cash'!D6:D18)</f>
        <v>40880</v>
      </c>
      <c r="E5" s="8"/>
      <c r="F5" s="9" t="str">
        <f>IFERROR(INDEX('Weekly cash'!A6:A18,MATCH(TRUE,INDEX('Weekly cash'!E6:E18&lt;&gt;"On track",0),0)),"Not in 13 weeks")</f>
        <v>Not in 13 weeks</v>
      </c>
      <c r="G5" s="9"/>
      <c r="H5" s="10">
        <v>2240</v>
      </c>
      <c r="I5" s="10"/>
    </row>
    <row r="6" ht="28" customHeight="1" spans="2:9" x14ac:dyDescent="0.25">
      <c r="B6" s="11" t="s">
        <v>6</v>
      </c>
      <c r="C6" s="11"/>
      <c r="D6" s="11" t="str">
        <f>"week ending "&amp;INDEX('Weekly cash'!A6:A18,MATCH(MIN('Weekly cash'!D6:D18),'Weekly cash'!D6:D18,0))</f>
        <v>week ending Oct 31</v>
      </c>
      <c r="E6" s="11"/>
      <c r="F6" s="11" t="str">
        <f>IF(F5="Not in 13 weeks","cash stays above it","week ending · see What needs attention")</f>
        <v>cash stays above it</v>
      </c>
      <c r="G6" s="11"/>
      <c r="H6" s="11" t="s">
        <v>7</v>
      </c>
      <c r="I6" s="11"/>
    </row>
    <row r="8" spans="2:2" x14ac:dyDescent="0.25">
      <c r="B8" s="12" t="s">
        <v>8</v>
      </c>
    </row>
    <row r="9" ht="20" customHeight="1" spans="2:9" x14ac:dyDescent="0.25">
      <c r="B9" s="13" t="s">
        <v>9</v>
      </c>
      <c r="C9" s="14" t="s">
        <v>10</v>
      </c>
      <c r="D9" s="14"/>
      <c r="E9" s="14"/>
      <c r="F9" s="14"/>
      <c r="G9" s="15" t="s">
        <v>11</v>
      </c>
      <c r="H9" s="16">
        <v>4200</v>
      </c>
      <c r="I9" s="16"/>
    </row>
    <row r="10" ht="20" customHeight="1" spans="2:9" x14ac:dyDescent="0.25">
      <c r="B10" s="13" t="s">
        <v>9</v>
      </c>
      <c r="C10" s="14" t="s">
        <v>12</v>
      </c>
      <c r="D10" s="14"/>
      <c r="E10" s="14"/>
      <c r="F10" s="14"/>
      <c r="G10" s="15" t="s">
        <v>13</v>
      </c>
      <c r="H10" s="16">
        <v>860</v>
      </c>
      <c r="I10" s="16"/>
    </row>
    <row r="11" ht="20" customHeight="1" spans="2:9" x14ac:dyDescent="0.25">
      <c r="B11" s="17" t="s">
        <v>14</v>
      </c>
      <c r="C11" s="14" t="s">
        <v>15</v>
      </c>
      <c r="D11" s="14"/>
      <c r="E11" s="14"/>
      <c r="F11" s="14"/>
      <c r="G11" s="15" t="s">
        <v>9</v>
      </c>
      <c r="H11" s="16">
        <v>9000</v>
      </c>
      <c r="I11" s="16"/>
    </row>
    <row r="12" spans="3:3" x14ac:dyDescent="0.25">
      <c r="C12" s="18" t="s">
        <v>16</v>
      </c>
    </row>
    <row r="14" spans="2:2" x14ac:dyDescent="0.25">
      <c r="B14" s="12" t="s">
        <v>17</v>
      </c>
    </row>
    <row r="15" ht="66" customHeight="1" spans="2:9" x14ac:dyDescent="0.25">
      <c r="B15" s="19" t="s">
        <v>18</v>
      </c>
      <c r="C15" s="19"/>
      <c r="D15" s="19"/>
      <c r="E15" s="19"/>
      <c r="F15" s="19"/>
      <c r="G15" s="19"/>
      <c r="H15" s="19"/>
      <c r="I15" s="19"/>
    </row>
  </sheetData>
  <mergeCells count="21">
    <mergeCell ref="A1:I1"/>
    <mergeCell ref="A2:I2"/>
    <mergeCell ref="B4:C4"/>
    <mergeCell ref="D4:E4"/>
    <mergeCell ref="F4:G4"/>
    <mergeCell ref="H4:I4"/>
    <mergeCell ref="B5:C5"/>
    <mergeCell ref="D5:E5"/>
    <mergeCell ref="F5:G5"/>
    <mergeCell ref="H5:I5"/>
    <mergeCell ref="B6:C6"/>
    <mergeCell ref="D6:E6"/>
    <mergeCell ref="F6:G6"/>
    <mergeCell ref="H6:I6"/>
    <mergeCell ref="C9:F9"/>
    <mergeCell ref="H9:I9"/>
    <mergeCell ref="C10:F10"/>
    <mergeCell ref="H10:I10"/>
    <mergeCell ref="C11:F11"/>
    <mergeCell ref="H11:I11"/>
    <mergeCell ref="B15:I15"/>
  </mergeCells>
  <conditionalFormatting sqref="D4:E6">
    <cfRule type="expression" dxfId="0" priority="1">
      <formula>$D$5&lt;=0</formula>
    </cfRule>
  </conditionalFormatting>
  <conditionalFormatting sqref="F4:G6">
    <cfRule type="expression" dxfId="1" priority="2">
      <formula>COUNTIF('Weekly cash'!$E$6:$E$18,"Out of cash")&gt;0</formula>
    </cfRule>
    <cfRule type="expression" dxfId="2" priority="3">
      <formula>$F$5&lt;&gt;"Not in 13 weeks"</formula>
    </cfRule>
    <cfRule type="expression" dxfId="3" priority="4">
      <formula>$F$5="Not in 13 weeks"</formula>
    </cfRule>
  </conditionalFormatting>
  <pageMargins left="0.4" right="0.4" top="0.5" bottom="0.5" header="0.3" footer="0.3"/>
  <pageSetup orientation="landscape" horizontalDpi="4294967295" verticalDpi="4294967295" scale="100" fitToWidth="1" fitToHeight="1"/>
  <drawing r:id="rIdChartsDrawing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2302F"/>
    <pageSetUpPr fitToPage="1"/>
  </sheetPr>
  <dimension ref="A1:E1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46" customWidth="1"/>
    <col min="3" max="3" width="20" customWidth="1"/>
    <col min="4" max="4" width="15" customWidth="1"/>
    <col min="5" max="5" width="95" customWidth="1"/>
  </cols>
  <sheetData>
    <row r="1" ht="34" customHeight="1" spans="1:5" x14ac:dyDescent="0.25">
      <c r="A1" s="1" t="s">
        <v>8</v>
      </c>
      <c r="B1" s="1"/>
      <c r="C1" s="1"/>
      <c r="D1" s="1"/>
      <c r="E1" s="1"/>
    </row>
    <row r="2" spans="1:5" x14ac:dyDescent="0.25">
      <c r="A2" s="2" t="s">
        <v>19</v>
      </c>
      <c r="B2" s="2"/>
      <c r="C2" s="2"/>
      <c r="D2" s="2"/>
      <c r="E2" s="2"/>
    </row>
    <row r="4" ht="20" customHeight="1" spans="1:5" s="20" customFormat="1" x14ac:dyDescent="0.25">
      <c r="A4" s="21" t="s">
        <v>20</v>
      </c>
      <c r="B4" s="21" t="s">
        <v>21</v>
      </c>
      <c r="C4" s="21" t="s">
        <v>22</v>
      </c>
      <c r="D4" s="22" t="s">
        <v>23</v>
      </c>
      <c r="E4" s="21" t="s">
        <v>24</v>
      </c>
    </row>
    <row r="5" ht="21" customHeight="1" spans="1:5" x14ac:dyDescent="0.25">
      <c r="A5" s="23" t="s">
        <v>9</v>
      </c>
      <c r="B5" s="24" t="s">
        <v>10</v>
      </c>
      <c r="C5" s="25" t="s">
        <v>11</v>
      </c>
      <c r="D5" s="26">
        <v>4200</v>
      </c>
      <c r="E5" s="27" t="s">
        <v>25</v>
      </c>
    </row>
    <row r="6" ht="21" customHeight="1" spans="1:5" x14ac:dyDescent="0.25">
      <c r="A6" s="23" t="s">
        <v>9</v>
      </c>
      <c r="B6" s="24" t="s">
        <v>12</v>
      </c>
      <c r="C6" s="25" t="s">
        <v>13</v>
      </c>
      <c r="D6" s="26">
        <v>860</v>
      </c>
      <c r="E6" s="27" t="s">
        <v>26</v>
      </c>
    </row>
    <row r="7" ht="36" customHeight="1" spans="1:5" x14ac:dyDescent="0.25">
      <c r="A7" s="28" t="s">
        <v>14</v>
      </c>
      <c r="B7" s="24" t="s">
        <v>15</v>
      </c>
      <c r="C7" s="25" t="s">
        <v>9</v>
      </c>
      <c r="D7" s="26">
        <v>9000</v>
      </c>
      <c r="E7" s="27" t="s">
        <v>27</v>
      </c>
    </row>
    <row r="8" ht="21" customHeight="1" spans="1:5" x14ac:dyDescent="0.25">
      <c r="A8" s="28" t="s">
        <v>14</v>
      </c>
      <c r="B8" s="24" t="s">
        <v>28</v>
      </c>
      <c r="C8" s="25" t="s">
        <v>29</v>
      </c>
      <c r="D8" s="26">
        <v>7800</v>
      </c>
      <c r="E8" s="27" t="s">
        <v>30</v>
      </c>
    </row>
    <row r="9" ht="21" customHeight="1" spans="1:5" x14ac:dyDescent="0.25">
      <c r="A9" s="28" t="s">
        <v>14</v>
      </c>
      <c r="B9" s="24" t="s">
        <v>31</v>
      </c>
      <c r="C9" s="25" t="s">
        <v>9</v>
      </c>
      <c r="D9" s="26">
        <v>7000</v>
      </c>
      <c r="E9" s="27" t="s">
        <v>32</v>
      </c>
    </row>
    <row r="10" ht="36" customHeight="1" spans="1:5" x14ac:dyDescent="0.25">
      <c r="A10" s="28" t="s">
        <v>14</v>
      </c>
      <c r="B10" s="24" t="s">
        <v>33</v>
      </c>
      <c r="C10" s="25" t="s">
        <v>9</v>
      </c>
      <c r="D10" s="26">
        <v>6400</v>
      </c>
      <c r="E10" s="27" t="s">
        <v>34</v>
      </c>
    </row>
    <row r="11" ht="21" customHeight="1" spans="1:5" x14ac:dyDescent="0.25">
      <c r="A11" s="28" t="s">
        <v>14</v>
      </c>
      <c r="B11" s="24" t="s">
        <v>35</v>
      </c>
      <c r="C11" s="25" t="s">
        <v>9</v>
      </c>
      <c r="D11" s="26">
        <v>5200</v>
      </c>
      <c r="E11" s="27" t="s">
        <v>36</v>
      </c>
    </row>
    <row r="12" ht="21" customHeight="1" spans="1:5" x14ac:dyDescent="0.25">
      <c r="A12" s="28" t="s">
        <v>14</v>
      </c>
      <c r="B12" s="24" t="s">
        <v>37</v>
      </c>
      <c r="C12" s="25" t="s">
        <v>38</v>
      </c>
      <c r="D12" s="26">
        <v>3100</v>
      </c>
      <c r="E12" s="27" t="s">
        <v>39</v>
      </c>
    </row>
    <row r="13" ht="21" customHeight="1" spans="1:5" x14ac:dyDescent="0.25">
      <c r="A13" s="28" t="s">
        <v>14</v>
      </c>
      <c r="B13" s="24" t="s">
        <v>40</v>
      </c>
      <c r="C13" s="25" t="s">
        <v>41</v>
      </c>
      <c r="D13" s="26">
        <v>1500</v>
      </c>
      <c r="E13" s="27" t="s">
        <v>42</v>
      </c>
    </row>
    <row r="14" ht="36" customHeight="1" spans="1:5" x14ac:dyDescent="0.25">
      <c r="A14" s="29" t="s">
        <v>43</v>
      </c>
      <c r="B14" s="24" t="s">
        <v>44</v>
      </c>
      <c r="C14" s="25" t="s">
        <v>45</v>
      </c>
      <c r="D14" s="26">
        <v>12500</v>
      </c>
      <c r="E14" s="27" t="s">
        <v>46</v>
      </c>
    </row>
  </sheetData>
  <mergeCells count="2">
    <mergeCell ref="A1:E1"/>
    <mergeCell ref="A2:E2"/>
  </mergeCells>
  <pageMargins left="0.4" right="0.4" top="0.5" bottom="0.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2A150"/>
    <outlinePr summaryBelow="0" summaryRight="0"/>
    <pageSetUpPr fitToPage="1"/>
  </sheetPr>
  <dimension ref="A1:Q29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58" customWidth="1"/>
    <col min="2" max="14" width="11" customWidth="1"/>
    <col min="15" max="15" width="13" customWidth="1"/>
    <col min="16" max="16" width="11" customWidth="1"/>
    <col min="17" max="17" width="8" hidden="1" customWidth="1"/>
  </cols>
  <sheetData>
    <row r="1" ht="34" customHeight="1" spans="1:16" x14ac:dyDescent="0.25">
      <c r="A1" s="1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48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4" ht="20" customHeight="1" spans="1:15" s="20" customFormat="1" x14ac:dyDescent="0.25">
      <c r="A4" s="30" t="s">
        <v>49</v>
      </c>
      <c r="B4" s="22" t="s">
        <v>50</v>
      </c>
      <c r="C4" s="22" t="s">
        <v>51</v>
      </c>
      <c r="D4" s="22" t="s">
        <v>52</v>
      </c>
      <c r="E4" s="22" t="s">
        <v>53</v>
      </c>
      <c r="F4" s="22" t="s">
        <v>54</v>
      </c>
      <c r="G4" s="22" t="s">
        <v>55</v>
      </c>
      <c r="H4" s="22" t="s">
        <v>56</v>
      </c>
      <c r="I4" s="22" t="s">
        <v>57</v>
      </c>
      <c r="J4" s="22" t="s">
        <v>58</v>
      </c>
      <c r="K4" s="22" t="s">
        <v>59</v>
      </c>
      <c r="L4" s="22" t="s">
        <v>60</v>
      </c>
      <c r="M4" s="22" t="s">
        <v>61</v>
      </c>
      <c r="N4" s="22" t="s">
        <v>62</v>
      </c>
      <c r="O4" s="22" t="s">
        <v>63</v>
      </c>
    </row>
    <row r="5" spans="1:17" s="31" customFormat="1" x14ac:dyDescent="0.25">
      <c r="A5" s="32" t="s">
        <v>64</v>
      </c>
      <c r="B5" s="33">
        <f>SUM(B6,B9)</f>
        <v>0</v>
      </c>
      <c r="C5" s="33">
        <f>SUM(C6,C9)</f>
        <v>20600</v>
      </c>
      <c r="D5" s="33">
        <f>SUM(D6,D9)</f>
        <v>0</v>
      </c>
      <c r="E5" s="33">
        <f>SUM(E6,E9)</f>
        <v>7000</v>
      </c>
      <c r="F5" s="33">
        <f>SUM(F6,F9)</f>
        <v>0</v>
      </c>
      <c r="G5" s="33">
        <f>SUM(G6,G9)</f>
        <v>20600</v>
      </c>
      <c r="H5" s="33">
        <f>SUM(H6,H9)</f>
        <v>0</v>
      </c>
      <c r="I5" s="33">
        <f>SUM(I6,I9)</f>
        <v>6875</v>
      </c>
      <c r="J5" s="33">
        <f>SUM(J6,J9)</f>
        <v>0</v>
      </c>
      <c r="K5" s="33">
        <f>SUM(K6,K9)</f>
        <v>20600</v>
      </c>
      <c r="L5" s="33">
        <f>SUM(L6,L9)</f>
        <v>0</v>
      </c>
      <c r="M5" s="33">
        <f>SUM(M6,M9)</f>
        <v>6875</v>
      </c>
      <c r="N5" s="33">
        <f>SUM(N6,N9)</f>
        <v>0</v>
      </c>
      <c r="O5" s="34">
        <f>SUM(B5:N5)</f>
        <v>82550</v>
      </c>
      <c r="P5" s="35"/>
      <c r="Q5" s="31" t="s">
        <v>65</v>
      </c>
    </row>
    <row r="6" spans="1:17" s="20" customFormat="1" x14ac:dyDescent="0.25" outlineLevel="1" collapsed="1">
      <c r="A6" s="36" t="s">
        <v>66</v>
      </c>
      <c r="B6" s="37">
        <f>SUM(B7,B8)</f>
        <v>0</v>
      </c>
      <c r="C6" s="37">
        <f>SUM(C7,C8)</f>
        <v>0</v>
      </c>
      <c r="D6" s="37">
        <f>SUM(D7,D8)</f>
        <v>0</v>
      </c>
      <c r="E6" s="37">
        <f>SUM(E7,E8)</f>
        <v>7000</v>
      </c>
      <c r="F6" s="37">
        <f>SUM(F7,F8)</f>
        <v>0</v>
      </c>
      <c r="G6" s="37">
        <f>SUM(G7,G8)</f>
        <v>0</v>
      </c>
      <c r="H6" s="37">
        <f>SUM(H7,H8)</f>
        <v>0</v>
      </c>
      <c r="I6" s="37">
        <f>SUM(I7,I8)</f>
        <v>6875</v>
      </c>
      <c r="J6" s="37">
        <f>SUM(J7,J8)</f>
        <v>0</v>
      </c>
      <c r="K6" s="37">
        <f>SUM(K7,K8)</f>
        <v>0</v>
      </c>
      <c r="L6" s="37">
        <f>SUM(L7,L8)</f>
        <v>0</v>
      </c>
      <c r="M6" s="37">
        <f>SUM(M7,M8)</f>
        <v>6875</v>
      </c>
      <c r="N6" s="37">
        <f>SUM(N7,N8)</f>
        <v>0</v>
      </c>
      <c r="O6" s="37">
        <f>SUM(B6:N6)</f>
        <v>20750</v>
      </c>
      <c r="P6" s="38"/>
      <c r="Q6" s="20" t="s">
        <v>67</v>
      </c>
    </row>
    <row r="7" hidden="1" spans="1:17" s="39" customFormat="1" x14ac:dyDescent="0.25" outlineLevel="2">
      <c r="A7" s="40" t="s">
        <v>68</v>
      </c>
      <c r="B7" s="41">
        <v>0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6875</v>
      </c>
      <c r="J7" s="41">
        <v>0</v>
      </c>
      <c r="K7" s="41">
        <v>0</v>
      </c>
      <c r="L7" s="41">
        <v>0</v>
      </c>
      <c r="M7" s="41">
        <v>6875</v>
      </c>
      <c r="N7" s="41">
        <v>0</v>
      </c>
      <c r="O7" s="42">
        <f>SUM(B7:N7)</f>
        <v>13750</v>
      </c>
      <c r="Q7" s="39" t="s">
        <v>69</v>
      </c>
    </row>
    <row r="8" hidden="1" spans="1:17" s="39" customFormat="1" x14ac:dyDescent="0.25" outlineLevel="2">
      <c r="A8" s="40" t="s">
        <v>70</v>
      </c>
      <c r="B8" s="41">
        <v>0</v>
      </c>
      <c r="C8" s="41">
        <v>0</v>
      </c>
      <c r="D8" s="41">
        <v>0</v>
      </c>
      <c r="E8" s="41">
        <v>7000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2">
        <f>SUM(B8:N8)</f>
        <v>7000</v>
      </c>
      <c r="Q8" s="39" t="s">
        <v>69</v>
      </c>
    </row>
    <row r="9" spans="1:17" s="20" customFormat="1" x14ac:dyDescent="0.25" outlineLevel="1" collapsed="1">
      <c r="A9" s="36" t="s">
        <v>71</v>
      </c>
      <c r="B9" s="37">
        <f>SUM(B10,B11,B12)</f>
        <v>0</v>
      </c>
      <c r="C9" s="37">
        <f>SUM(C10,C11,C12)</f>
        <v>20600</v>
      </c>
      <c r="D9" s="37">
        <f>SUM(D10,D11,D12)</f>
        <v>0</v>
      </c>
      <c r="E9" s="37">
        <f>SUM(E10,E11,E12)</f>
        <v>0</v>
      </c>
      <c r="F9" s="37">
        <f>SUM(F10,F11,F12)</f>
        <v>0</v>
      </c>
      <c r="G9" s="37">
        <f>SUM(G10,G11,G12)</f>
        <v>20600</v>
      </c>
      <c r="H9" s="37">
        <f>SUM(H10,H11,H12)</f>
        <v>0</v>
      </c>
      <c r="I9" s="37">
        <f>SUM(I10,I11,I12)</f>
        <v>0</v>
      </c>
      <c r="J9" s="37">
        <f>SUM(J10,J11,J12)</f>
        <v>0</v>
      </c>
      <c r="K9" s="37">
        <f>SUM(K10,K11,K12)</f>
        <v>20600</v>
      </c>
      <c r="L9" s="37">
        <f>SUM(L10,L11,L12)</f>
        <v>0</v>
      </c>
      <c r="M9" s="37">
        <f>SUM(M10,M11,M12)</f>
        <v>0</v>
      </c>
      <c r="N9" s="37">
        <f>SUM(N10,N11,N12)</f>
        <v>0</v>
      </c>
      <c r="O9" s="37">
        <f>SUM(B9:N9)</f>
        <v>61800</v>
      </c>
      <c r="P9" s="38"/>
      <c r="Q9" s="20" t="s">
        <v>67</v>
      </c>
    </row>
    <row r="10" hidden="1" spans="1:17" s="39" customFormat="1" x14ac:dyDescent="0.25" outlineLevel="2">
      <c r="A10" s="40" t="s">
        <v>72</v>
      </c>
      <c r="B10" s="41">
        <v>0</v>
      </c>
      <c r="C10" s="41">
        <v>9000</v>
      </c>
      <c r="D10" s="41">
        <v>0</v>
      </c>
      <c r="E10" s="41">
        <v>0</v>
      </c>
      <c r="F10" s="41">
        <v>0</v>
      </c>
      <c r="G10" s="41">
        <v>9000</v>
      </c>
      <c r="H10" s="41">
        <v>0</v>
      </c>
      <c r="I10" s="41">
        <v>0</v>
      </c>
      <c r="J10" s="41">
        <v>0</v>
      </c>
      <c r="K10" s="41">
        <v>9000</v>
      </c>
      <c r="L10" s="41">
        <v>0</v>
      </c>
      <c r="M10" s="41">
        <v>0</v>
      </c>
      <c r="N10" s="41">
        <v>0</v>
      </c>
      <c r="O10" s="42">
        <f>SUM(B10:N10)</f>
        <v>27000</v>
      </c>
      <c r="Q10" s="39" t="s">
        <v>69</v>
      </c>
    </row>
    <row r="11" hidden="1" spans="1:17" s="39" customFormat="1" x14ac:dyDescent="0.25" outlineLevel="2">
      <c r="A11" s="40" t="s">
        <v>73</v>
      </c>
      <c r="B11" s="41">
        <v>0</v>
      </c>
      <c r="C11" s="41">
        <v>6400</v>
      </c>
      <c r="D11" s="41">
        <v>0</v>
      </c>
      <c r="E11" s="41">
        <v>0</v>
      </c>
      <c r="F11" s="41">
        <v>0</v>
      </c>
      <c r="G11" s="41">
        <v>6400</v>
      </c>
      <c r="H11" s="41">
        <v>0</v>
      </c>
      <c r="I11" s="41">
        <v>0</v>
      </c>
      <c r="J11" s="41">
        <v>0</v>
      </c>
      <c r="K11" s="41">
        <v>6400</v>
      </c>
      <c r="L11" s="41">
        <v>0</v>
      </c>
      <c r="M11" s="41">
        <v>0</v>
      </c>
      <c r="N11" s="41">
        <v>0</v>
      </c>
      <c r="O11" s="42">
        <f>SUM(B11:N11)</f>
        <v>19200</v>
      </c>
      <c r="Q11" s="39" t="s">
        <v>69</v>
      </c>
    </row>
    <row r="12" hidden="1" spans="1:17" s="39" customFormat="1" x14ac:dyDescent="0.25" outlineLevel="2">
      <c r="A12" s="40" t="s">
        <v>74</v>
      </c>
      <c r="B12" s="41">
        <v>0</v>
      </c>
      <c r="C12" s="41">
        <v>5200</v>
      </c>
      <c r="D12" s="41">
        <v>0</v>
      </c>
      <c r="E12" s="41">
        <v>0</v>
      </c>
      <c r="F12" s="41">
        <v>0</v>
      </c>
      <c r="G12" s="41">
        <v>5200</v>
      </c>
      <c r="H12" s="41">
        <v>0</v>
      </c>
      <c r="I12" s="41">
        <v>0</v>
      </c>
      <c r="J12" s="41">
        <v>0</v>
      </c>
      <c r="K12" s="41">
        <v>5200</v>
      </c>
      <c r="L12" s="41">
        <v>0</v>
      </c>
      <c r="M12" s="41">
        <v>0</v>
      </c>
      <c r="N12" s="41">
        <v>0</v>
      </c>
      <c r="O12" s="42">
        <f>SUM(B12:N12)</f>
        <v>15600</v>
      </c>
      <c r="Q12" s="39" t="s">
        <v>69</v>
      </c>
    </row>
    <row r="13" spans="1:17" s="31" customFormat="1" x14ac:dyDescent="0.25">
      <c r="A13" s="32" t="s">
        <v>75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4">
        <f>SUM(B13:N13)</f>
        <v>0</v>
      </c>
      <c r="P13" s="35"/>
      <c r="Q13" s="31" t="s">
        <v>65</v>
      </c>
    </row>
    <row r="14" spans="1:17" s="43" customFormat="1" x14ac:dyDescent="0.25">
      <c r="A14" s="44" t="s">
        <v>76</v>
      </c>
      <c r="B14" s="45">
        <f>SUM(B15,B17,B19,B21,B23)</f>
        <v>-10900</v>
      </c>
      <c r="C14" s="45">
        <f>SUM(C15,C17,C19,C21,C23)</f>
        <v>-5060</v>
      </c>
      <c r="D14" s="45">
        <f>SUM(D15,D17,D19,D21,D23)</f>
        <v>-7800</v>
      </c>
      <c r="E14" s="45">
        <f>SUM(E15,E17,E19,E21,E23)</f>
        <v>-3100</v>
      </c>
      <c r="F14" s="45">
        <f>SUM(F15,F17,F19,F21,F23)</f>
        <v>-9300</v>
      </c>
      <c r="G14" s="45">
        <f>SUM(G15,G17,G19,G21,G23)</f>
        <v>-5060</v>
      </c>
      <c r="H14" s="45">
        <f>SUM(H15,H17,H19,H21,H23)</f>
        <v>-7800</v>
      </c>
      <c r="I14" s="45">
        <f>SUM(I15,I17,I19,I21,I23)</f>
        <v>0</v>
      </c>
      <c r="J14" s="45">
        <f>SUM(J15,J17,J19,J21,J23)</f>
        <v>-4600</v>
      </c>
      <c r="K14" s="45">
        <f>SUM(K15,K17,K19,K21,K23)</f>
        <v>-12000</v>
      </c>
      <c r="L14" s="45">
        <f>SUM(L15,L17,L19,L21,L23)</f>
        <v>-860</v>
      </c>
      <c r="M14" s="45">
        <f>SUM(M15,M17,M19,M21,M23)</f>
        <v>-7800</v>
      </c>
      <c r="N14" s="45">
        <f>SUM(N15,N17,N19,N21,N23)</f>
        <v>-4600</v>
      </c>
      <c r="O14" s="46">
        <f>SUM(B14:N14)</f>
        <v>-78880</v>
      </c>
      <c r="P14" s="47"/>
      <c r="Q14" s="43" t="s">
        <v>65</v>
      </c>
    </row>
    <row r="15" spans="1:17" s="20" customFormat="1" x14ac:dyDescent="0.25" outlineLevel="1" collapsed="1">
      <c r="A15" s="36" t="s">
        <v>77</v>
      </c>
      <c r="B15" s="37">
        <f>SUM(B16)</f>
        <v>-7800</v>
      </c>
      <c r="C15" s="37">
        <f>SUM(C16)</f>
        <v>0</v>
      </c>
      <c r="D15" s="37">
        <f>SUM(D16)</f>
        <v>-7800</v>
      </c>
      <c r="E15" s="37">
        <f>SUM(E16)</f>
        <v>0</v>
      </c>
      <c r="F15" s="37">
        <f>SUM(F16)</f>
        <v>-7800</v>
      </c>
      <c r="G15" s="37">
        <f>SUM(G16)</f>
        <v>0</v>
      </c>
      <c r="H15" s="37">
        <f>SUM(H16)</f>
        <v>-7800</v>
      </c>
      <c r="I15" s="37">
        <f>SUM(I16)</f>
        <v>0</v>
      </c>
      <c r="J15" s="37">
        <f>SUM(J16)</f>
        <v>0</v>
      </c>
      <c r="K15" s="37">
        <f>SUM(K16)</f>
        <v>-7800</v>
      </c>
      <c r="L15" s="37">
        <f>SUM(L16)</f>
        <v>0</v>
      </c>
      <c r="M15" s="37">
        <f>SUM(M16)</f>
        <v>-7800</v>
      </c>
      <c r="N15" s="37">
        <f>SUM(N16)</f>
        <v>0</v>
      </c>
      <c r="O15" s="37">
        <f>SUM(B15:N15)</f>
        <v>-46800</v>
      </c>
      <c r="P15" s="38"/>
      <c r="Q15" s="20" t="s">
        <v>67</v>
      </c>
    </row>
    <row r="16" hidden="1" spans="1:17" s="39" customFormat="1" x14ac:dyDescent="0.25" outlineLevel="2">
      <c r="A16" s="40" t="s">
        <v>78</v>
      </c>
      <c r="B16" s="41">
        <v>-7800</v>
      </c>
      <c r="C16" s="41">
        <v>0</v>
      </c>
      <c r="D16" s="41">
        <v>-7800</v>
      </c>
      <c r="E16" s="41">
        <v>0</v>
      </c>
      <c r="F16" s="41">
        <v>-7800</v>
      </c>
      <c r="G16" s="41">
        <v>0</v>
      </c>
      <c r="H16" s="41">
        <v>-7800</v>
      </c>
      <c r="I16" s="41">
        <v>0</v>
      </c>
      <c r="J16" s="41">
        <v>0</v>
      </c>
      <c r="K16" s="41">
        <v>-7800</v>
      </c>
      <c r="L16" s="41">
        <v>0</v>
      </c>
      <c r="M16" s="41">
        <v>-7800</v>
      </c>
      <c r="N16" s="41">
        <v>0</v>
      </c>
      <c r="O16" s="42">
        <f>SUM(B16:N16)</f>
        <v>-46800</v>
      </c>
      <c r="Q16" s="39" t="s">
        <v>69</v>
      </c>
    </row>
    <row r="17" spans="1:17" s="20" customFormat="1" x14ac:dyDescent="0.25" outlineLevel="1" collapsed="1">
      <c r="A17" s="36" t="s">
        <v>79</v>
      </c>
      <c r="B17" s="37">
        <f>SUM(B18)</f>
        <v>0</v>
      </c>
      <c r="C17" s="37">
        <f>SUM(C18)</f>
        <v>-4200</v>
      </c>
      <c r="D17" s="37">
        <f>SUM(D18)</f>
        <v>0</v>
      </c>
      <c r="E17" s="37">
        <f>SUM(E18)</f>
        <v>0</v>
      </c>
      <c r="F17" s="37">
        <f>SUM(F18)</f>
        <v>0</v>
      </c>
      <c r="G17" s="37">
        <f>SUM(G18)</f>
        <v>-4200</v>
      </c>
      <c r="H17" s="37">
        <f>SUM(H18)</f>
        <v>0</v>
      </c>
      <c r="I17" s="37">
        <f>SUM(I18)</f>
        <v>0</v>
      </c>
      <c r="J17" s="37">
        <f>SUM(J18)</f>
        <v>0</v>
      </c>
      <c r="K17" s="37">
        <f>SUM(K18)</f>
        <v>-4200</v>
      </c>
      <c r="L17" s="37">
        <f>SUM(L18)</f>
        <v>0</v>
      </c>
      <c r="M17" s="37">
        <f>SUM(M18)</f>
        <v>0</v>
      </c>
      <c r="N17" s="37">
        <f>SUM(N18)</f>
        <v>0</v>
      </c>
      <c r="O17" s="37">
        <f>SUM(B17:N17)</f>
        <v>-12600</v>
      </c>
      <c r="P17" s="38"/>
      <c r="Q17" s="20" t="s">
        <v>67</v>
      </c>
    </row>
    <row r="18" hidden="1" spans="1:17" s="39" customFormat="1" x14ac:dyDescent="0.25" outlineLevel="2">
      <c r="A18" s="40" t="s">
        <v>80</v>
      </c>
      <c r="B18" s="41">
        <v>0</v>
      </c>
      <c r="C18" s="41">
        <v>-4200</v>
      </c>
      <c r="D18" s="41">
        <v>0</v>
      </c>
      <c r="E18" s="41">
        <v>0</v>
      </c>
      <c r="F18" s="41">
        <v>0</v>
      </c>
      <c r="G18" s="41">
        <v>-4200</v>
      </c>
      <c r="H18" s="41">
        <v>0</v>
      </c>
      <c r="I18" s="41">
        <v>0</v>
      </c>
      <c r="J18" s="41">
        <v>0</v>
      </c>
      <c r="K18" s="41">
        <v>-4200</v>
      </c>
      <c r="L18" s="41">
        <v>0</v>
      </c>
      <c r="M18" s="41">
        <v>0</v>
      </c>
      <c r="N18" s="41">
        <v>0</v>
      </c>
      <c r="O18" s="42">
        <f>SUM(B18:N18)</f>
        <v>-12600</v>
      </c>
      <c r="Q18" s="39" t="s">
        <v>69</v>
      </c>
    </row>
    <row r="19" spans="1:17" s="20" customFormat="1" x14ac:dyDescent="0.25" outlineLevel="1" collapsed="1">
      <c r="A19" s="36" t="s">
        <v>81</v>
      </c>
      <c r="B19" s="37">
        <f>SUM(B20)</f>
        <v>0</v>
      </c>
      <c r="C19" s="37">
        <f>SUM(C20)</f>
        <v>-860</v>
      </c>
      <c r="D19" s="37">
        <f>SUM(D20)</f>
        <v>0</v>
      </c>
      <c r="E19" s="37">
        <f>SUM(E20)</f>
        <v>0</v>
      </c>
      <c r="F19" s="37">
        <f>SUM(F20)</f>
        <v>0</v>
      </c>
      <c r="G19" s="37">
        <f>SUM(G20)</f>
        <v>-860</v>
      </c>
      <c r="H19" s="37">
        <f>SUM(H20)</f>
        <v>0</v>
      </c>
      <c r="I19" s="37">
        <f>SUM(I20)</f>
        <v>0</v>
      </c>
      <c r="J19" s="37">
        <f>SUM(J20)</f>
        <v>0</v>
      </c>
      <c r="K19" s="37">
        <f>SUM(K20)</f>
        <v>0</v>
      </c>
      <c r="L19" s="37">
        <f>SUM(L20)</f>
        <v>-860</v>
      </c>
      <c r="M19" s="37">
        <f>SUM(M20)</f>
        <v>0</v>
      </c>
      <c r="N19" s="37">
        <f>SUM(N20)</f>
        <v>0</v>
      </c>
      <c r="O19" s="37">
        <f>SUM(B19:N19)</f>
        <v>-2580</v>
      </c>
      <c r="P19" s="38"/>
      <c r="Q19" s="20" t="s">
        <v>67</v>
      </c>
    </row>
    <row r="20" hidden="1" spans="1:17" s="39" customFormat="1" x14ac:dyDescent="0.25" outlineLevel="2">
      <c r="A20" s="40" t="s">
        <v>82</v>
      </c>
      <c r="B20" s="41">
        <v>0</v>
      </c>
      <c r="C20" s="41">
        <v>-860</v>
      </c>
      <c r="D20" s="41">
        <v>0</v>
      </c>
      <c r="E20" s="41">
        <v>0</v>
      </c>
      <c r="F20" s="41">
        <v>0</v>
      </c>
      <c r="G20" s="41">
        <v>-860</v>
      </c>
      <c r="H20" s="41">
        <v>0</v>
      </c>
      <c r="I20" s="41">
        <v>0</v>
      </c>
      <c r="J20" s="41">
        <v>0</v>
      </c>
      <c r="K20" s="41">
        <v>0</v>
      </c>
      <c r="L20" s="41">
        <v>-860</v>
      </c>
      <c r="M20" s="41">
        <v>0</v>
      </c>
      <c r="N20" s="41">
        <v>0</v>
      </c>
      <c r="O20" s="42">
        <f>SUM(B20:N20)</f>
        <v>-2580</v>
      </c>
      <c r="Q20" s="39" t="s">
        <v>69</v>
      </c>
    </row>
    <row r="21" spans="1:17" s="20" customFormat="1" x14ac:dyDescent="0.25" outlineLevel="1" collapsed="1">
      <c r="A21" s="36" t="s">
        <v>83</v>
      </c>
      <c r="B21" s="37">
        <f>SUM(B22)</f>
        <v>-3100</v>
      </c>
      <c r="C21" s="37">
        <f>SUM(C22)</f>
        <v>0</v>
      </c>
      <c r="D21" s="37">
        <f>SUM(D22)</f>
        <v>0</v>
      </c>
      <c r="E21" s="37">
        <f>SUM(E22)</f>
        <v>-3100</v>
      </c>
      <c r="F21" s="37">
        <f>SUM(F22)</f>
        <v>0</v>
      </c>
      <c r="G21" s="37">
        <f>SUM(G22)</f>
        <v>0</v>
      </c>
      <c r="H21" s="37">
        <f>SUM(H22)</f>
        <v>0</v>
      </c>
      <c r="I21" s="37">
        <f>SUM(I22)</f>
        <v>0</v>
      </c>
      <c r="J21" s="37">
        <f>SUM(J22)</f>
        <v>-3100</v>
      </c>
      <c r="K21" s="37">
        <f>SUM(K22)</f>
        <v>0</v>
      </c>
      <c r="L21" s="37">
        <f>SUM(L22)</f>
        <v>0</v>
      </c>
      <c r="M21" s="37">
        <f>SUM(M22)</f>
        <v>0</v>
      </c>
      <c r="N21" s="37">
        <f>SUM(N22)</f>
        <v>-3100</v>
      </c>
      <c r="O21" s="37">
        <f>SUM(B21:N21)</f>
        <v>-12400</v>
      </c>
      <c r="P21" s="38"/>
      <c r="Q21" s="20" t="s">
        <v>67</v>
      </c>
    </row>
    <row r="22" hidden="1" spans="1:17" s="39" customFormat="1" x14ac:dyDescent="0.25" outlineLevel="2">
      <c r="A22" s="40" t="s">
        <v>84</v>
      </c>
      <c r="B22" s="41">
        <v>-3100</v>
      </c>
      <c r="C22" s="41">
        <v>0</v>
      </c>
      <c r="D22" s="41">
        <v>0</v>
      </c>
      <c r="E22" s="41">
        <v>-3100</v>
      </c>
      <c r="F22" s="41">
        <v>0</v>
      </c>
      <c r="G22" s="41">
        <v>0</v>
      </c>
      <c r="H22" s="41">
        <v>0</v>
      </c>
      <c r="I22" s="41">
        <v>0</v>
      </c>
      <c r="J22" s="41">
        <v>-3100</v>
      </c>
      <c r="K22" s="41">
        <v>0</v>
      </c>
      <c r="L22" s="41">
        <v>0</v>
      </c>
      <c r="M22" s="41">
        <v>0</v>
      </c>
      <c r="N22" s="41">
        <v>-3100</v>
      </c>
      <c r="O22" s="42">
        <f>SUM(B22:N22)</f>
        <v>-12400</v>
      </c>
      <c r="Q22" s="39" t="s">
        <v>69</v>
      </c>
    </row>
    <row r="23" spans="1:17" s="20" customFormat="1" x14ac:dyDescent="0.25" outlineLevel="1" collapsed="1">
      <c r="A23" s="36" t="s">
        <v>85</v>
      </c>
      <c r="B23" s="37">
        <f>SUM(B24)</f>
        <v>0</v>
      </c>
      <c r="C23" s="37">
        <f>SUM(C24)</f>
        <v>0</v>
      </c>
      <c r="D23" s="37">
        <f>SUM(D24)</f>
        <v>0</v>
      </c>
      <c r="E23" s="37">
        <f>SUM(E24)</f>
        <v>0</v>
      </c>
      <c r="F23" s="37">
        <f>SUM(F24)</f>
        <v>-1500</v>
      </c>
      <c r="G23" s="37">
        <f>SUM(G24)</f>
        <v>0</v>
      </c>
      <c r="H23" s="37">
        <f>SUM(H24)</f>
        <v>0</v>
      </c>
      <c r="I23" s="37">
        <f>SUM(I24)</f>
        <v>0</v>
      </c>
      <c r="J23" s="37">
        <f>SUM(J24)</f>
        <v>-1500</v>
      </c>
      <c r="K23" s="37">
        <f>SUM(K24)</f>
        <v>0</v>
      </c>
      <c r="L23" s="37">
        <f>SUM(L24)</f>
        <v>0</v>
      </c>
      <c r="M23" s="37">
        <f>SUM(M24)</f>
        <v>0</v>
      </c>
      <c r="N23" s="37">
        <f>SUM(N24)</f>
        <v>-1500</v>
      </c>
      <c r="O23" s="37">
        <f>SUM(B23:N23)</f>
        <v>-4500</v>
      </c>
      <c r="P23" s="38"/>
      <c r="Q23" s="20" t="s">
        <v>67</v>
      </c>
    </row>
    <row r="24" hidden="1" spans="1:17" s="39" customFormat="1" x14ac:dyDescent="0.25" outlineLevel="2">
      <c r="A24" s="40" t="s">
        <v>86</v>
      </c>
      <c r="B24" s="41">
        <v>0</v>
      </c>
      <c r="C24" s="41">
        <v>0</v>
      </c>
      <c r="D24" s="41">
        <v>0</v>
      </c>
      <c r="E24" s="41">
        <v>0</v>
      </c>
      <c r="F24" s="41">
        <v>-1500</v>
      </c>
      <c r="G24" s="41">
        <v>0</v>
      </c>
      <c r="H24" s="41">
        <v>0</v>
      </c>
      <c r="I24" s="41">
        <v>0</v>
      </c>
      <c r="J24" s="41">
        <v>-1500</v>
      </c>
      <c r="K24" s="41">
        <v>0</v>
      </c>
      <c r="L24" s="41">
        <v>0</v>
      </c>
      <c r="M24" s="41">
        <v>0</v>
      </c>
      <c r="N24" s="41">
        <v>-1500</v>
      </c>
      <c r="O24" s="42">
        <f>SUM(B24:N24)</f>
        <v>-4500</v>
      </c>
      <c r="Q24" s="39" t="s">
        <v>69</v>
      </c>
    </row>
    <row r="25" spans="1:17" s="31" customFormat="1" x14ac:dyDescent="0.25">
      <c r="A25" s="32" t="s">
        <v>87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4">
        <f>SUM(B25:N25)</f>
        <v>0</v>
      </c>
      <c r="P25" s="35"/>
      <c r="Q25" s="31" t="s">
        <v>65</v>
      </c>
    </row>
    <row r="27" spans="1:16" s="20" customFormat="1" x14ac:dyDescent="0.25">
      <c r="A27" s="48" t="s">
        <v>88</v>
      </c>
      <c r="B27" s="49">
        <v>51780</v>
      </c>
      <c r="C27" s="50">
        <f>B29</f>
        <v>40880</v>
      </c>
      <c r="D27" s="50">
        <f>C29</f>
        <v>56420</v>
      </c>
      <c r="E27" s="50">
        <f>D29</f>
        <v>48620</v>
      </c>
      <c r="F27" s="50">
        <f>E29</f>
        <v>52520</v>
      </c>
      <c r="G27" s="50">
        <f>F29</f>
        <v>43220</v>
      </c>
      <c r="H27" s="50">
        <f>G29</f>
        <v>58760</v>
      </c>
      <c r="I27" s="50">
        <f>H29</f>
        <v>50960</v>
      </c>
      <c r="J27" s="50">
        <f>I29</f>
        <v>57835</v>
      </c>
      <c r="K27" s="50">
        <f>J29</f>
        <v>53235</v>
      </c>
      <c r="L27" s="50">
        <f>K29</f>
        <v>61835</v>
      </c>
      <c r="M27" s="50">
        <f>L29</f>
        <v>60975</v>
      </c>
      <c r="N27" s="50">
        <f>M29</f>
        <v>60050</v>
      </c>
      <c r="O27" s="51"/>
      <c r="P27" s="51"/>
    </row>
    <row r="28" spans="1:14" s="39" customFormat="1" x14ac:dyDescent="0.25">
      <c r="A28" s="52" t="s">
        <v>89</v>
      </c>
      <c r="B28" s="53">
        <f>SUM(B5,B13,B14,B25)</f>
        <v>-10900</v>
      </c>
      <c r="C28" s="53">
        <f>SUM(C5,C13,C14,C25)</f>
        <v>15540</v>
      </c>
      <c r="D28" s="53">
        <f>SUM(D5,D13,D14,D25)</f>
        <v>-7800</v>
      </c>
      <c r="E28" s="53">
        <f>SUM(E5,E13,E14,E25)</f>
        <v>3900</v>
      </c>
      <c r="F28" s="53">
        <f>SUM(F5,F13,F14,F25)</f>
        <v>-9300</v>
      </c>
      <c r="G28" s="53">
        <f>SUM(G5,G13,G14,G25)</f>
        <v>15540</v>
      </c>
      <c r="H28" s="53">
        <f>SUM(H5,H13,H14,H25)</f>
        <v>-7800</v>
      </c>
      <c r="I28" s="53">
        <f>SUM(I5,I13,I14,I25)</f>
        <v>6875</v>
      </c>
      <c r="J28" s="53">
        <f>SUM(J5,J13,J14,J25)</f>
        <v>-4600</v>
      </c>
      <c r="K28" s="53">
        <f>SUM(K5,K13,K14,K25)</f>
        <v>8600</v>
      </c>
      <c r="L28" s="53">
        <f>SUM(L5,L13,L14,L25)</f>
        <v>-860</v>
      </c>
      <c r="M28" s="53">
        <f>SUM(M5,M13,M14,M25)</f>
        <v>-925</v>
      </c>
      <c r="N28" s="53">
        <f>SUM(N5,N13,N14,N25)</f>
        <v>-4600</v>
      </c>
    </row>
    <row r="29" spans="1:14" s="20" customFormat="1" x14ac:dyDescent="0.25">
      <c r="A29" s="54" t="s">
        <v>90</v>
      </c>
      <c r="B29" s="42">
        <f>B27+B28</f>
        <v>40880</v>
      </c>
      <c r="C29" s="42">
        <f>C27+C28</f>
        <v>56420</v>
      </c>
      <c r="D29" s="42">
        <f>D27+D28</f>
        <v>48620</v>
      </c>
      <c r="E29" s="42">
        <f>E27+E28</f>
        <v>52520</v>
      </c>
      <c r="F29" s="42">
        <f>F27+F28</f>
        <v>43220</v>
      </c>
      <c r="G29" s="42">
        <f>G27+G28</f>
        <v>58760</v>
      </c>
      <c r="H29" s="42">
        <f>H27+H28</f>
        <v>50960</v>
      </c>
      <c r="I29" s="42">
        <f>I27+I28</f>
        <v>57835</v>
      </c>
      <c r="J29" s="42">
        <f>J27+J28</f>
        <v>53235</v>
      </c>
      <c r="K29" s="42">
        <f>K27+K28</f>
        <v>61835</v>
      </c>
      <c r="L29" s="42">
        <f>L27+L28</f>
        <v>60975</v>
      </c>
      <c r="M29" s="42">
        <f>M27+M28</f>
        <v>60050</v>
      </c>
      <c r="N29" s="42">
        <f>N27+N28</f>
        <v>55450</v>
      </c>
    </row>
  </sheetData>
  <mergeCells count="2">
    <mergeCell ref="A1:P1"/>
    <mergeCell ref="A2:P2"/>
  </mergeCells>
  <conditionalFormatting sqref="B29:N29">
    <cfRule type="expression" dxfId="4" priority="1">
      <formula>INDEX('Weekly cash'!$E$6:$E$18,COLUMN()-1)="Out of cash"</formula>
    </cfRule>
    <cfRule type="expression" dxfId="5" priority="2">
      <formula>INDEX('Weekly cash'!$E$6:$E$18,COLUMN()-1)="Below safety line"</formula>
    </cfRule>
    <cfRule type="expression" dxfId="6" priority="3">
      <formula>INDEX('Weekly cash'!$E$6:$E$18,COLUMN()-1)="On track"</formula>
    </cfRule>
  </conditionalFormatting>
  <pageMargins left="0.4" right="0.4" top="0.5" bottom="0.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2A150"/>
    <outlinePr summaryBelow="0" summaryRight="0"/>
    <pageSetUpPr fitToPage="1"/>
  </sheetPr>
  <dimension ref="A1:Q30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58" customWidth="1"/>
    <col min="2" max="14" width="11" customWidth="1"/>
    <col min="15" max="15" width="13" customWidth="1"/>
    <col min="16" max="16" width="16" customWidth="1"/>
    <col min="17" max="17" width="8" hidden="1" customWidth="1"/>
  </cols>
  <sheetData>
    <row r="1" ht="34" customHeight="1" spans="1:16" x14ac:dyDescent="0.25">
      <c r="A1" s="1" t="s">
        <v>91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4" ht="20" customHeight="1" spans="1:16" s="20" customFormat="1" x14ac:dyDescent="0.25">
      <c r="A4" s="30" t="s">
        <v>93</v>
      </c>
      <c r="B4" s="22" t="s">
        <v>50</v>
      </c>
      <c r="C4" s="22" t="s">
        <v>51</v>
      </c>
      <c r="D4" s="22" t="s">
        <v>52</v>
      </c>
      <c r="E4" s="22" t="s">
        <v>53</v>
      </c>
      <c r="F4" s="22" t="s">
        <v>54</v>
      </c>
      <c r="G4" s="22" t="s">
        <v>55</v>
      </c>
      <c r="H4" s="22" t="s">
        <v>56</v>
      </c>
      <c r="I4" s="22" t="s">
        <v>57</v>
      </c>
      <c r="J4" s="22" t="s">
        <v>58</v>
      </c>
      <c r="K4" s="22" t="s">
        <v>59</v>
      </c>
      <c r="L4" s="22" t="s">
        <v>60</v>
      </c>
      <c r="M4" s="22" t="s">
        <v>61</v>
      </c>
      <c r="N4" s="22" t="s">
        <v>62</v>
      </c>
      <c r="O4" s="22" t="s">
        <v>63</v>
      </c>
      <c r="P4" s="22" t="s">
        <v>94</v>
      </c>
    </row>
    <row r="5" spans="1:17" s="43" customFormat="1" x14ac:dyDescent="0.25">
      <c r="A5" s="44" t="s">
        <v>95</v>
      </c>
      <c r="B5" s="45">
        <f>SUM(B6,B8,B10,B12,B14)</f>
        <v>-10900</v>
      </c>
      <c r="C5" s="45">
        <f>SUM(C6,C8,C10,C12,C14)</f>
        <v>-5060</v>
      </c>
      <c r="D5" s="45">
        <f>SUM(D6,D8,D10,D12,D14)</f>
        <v>-7800</v>
      </c>
      <c r="E5" s="45">
        <f>SUM(E6,E8,E10,E12,E14)</f>
        <v>-3100</v>
      </c>
      <c r="F5" s="45">
        <f>SUM(F6,F8,F10,F12,F14)</f>
        <v>-9300</v>
      </c>
      <c r="G5" s="45">
        <f>SUM(G6,G8,G10,G12,G14)</f>
        <v>-5060</v>
      </c>
      <c r="H5" s="45">
        <f>SUM(H6,H8,H10,H12,H14)</f>
        <v>-7800</v>
      </c>
      <c r="I5" s="45">
        <f>SUM(I6,I8,I10,I12,I14)</f>
        <v>0</v>
      </c>
      <c r="J5" s="45">
        <f>SUM(J6,J8,J10,J12,J14)</f>
        <v>-4600</v>
      </c>
      <c r="K5" s="45">
        <f>SUM(K6,K8,K10,K12,K14)</f>
        <v>-12000</v>
      </c>
      <c r="L5" s="45">
        <f>SUM(L6,L8,L10,L12,L14)</f>
        <v>-860</v>
      </c>
      <c r="M5" s="45">
        <f>SUM(M6,M8,M10,M12,M14)</f>
        <v>-7800</v>
      </c>
      <c r="N5" s="45">
        <f>SUM(N6,N8,N10,N12,N14)</f>
        <v>-4600</v>
      </c>
      <c r="O5" s="46">
        <f>SUM(B5:N5)</f>
        <v>-78880</v>
      </c>
      <c r="P5" s="47"/>
      <c r="Q5" s="43" t="s">
        <v>65</v>
      </c>
    </row>
    <row r="6" spans="1:17" s="20" customFormat="1" x14ac:dyDescent="0.25" outlineLevel="1" collapsed="1">
      <c r="A6" s="36" t="s">
        <v>78</v>
      </c>
      <c r="B6" s="37">
        <f>SUM(B7)</f>
        <v>-7800</v>
      </c>
      <c r="C6" s="37">
        <f>SUM(C7)</f>
        <v>0</v>
      </c>
      <c r="D6" s="37">
        <f>SUM(D7)</f>
        <v>-7800</v>
      </c>
      <c r="E6" s="37">
        <f>SUM(E7)</f>
        <v>0</v>
      </c>
      <c r="F6" s="37">
        <f>SUM(F7)</f>
        <v>-7800</v>
      </c>
      <c r="G6" s="37">
        <f>SUM(G7)</f>
        <v>0</v>
      </c>
      <c r="H6" s="37">
        <f>SUM(H7)</f>
        <v>-7800</v>
      </c>
      <c r="I6" s="37">
        <f>SUM(I7)</f>
        <v>0</v>
      </c>
      <c r="J6" s="37">
        <f>SUM(J7)</f>
        <v>0</v>
      </c>
      <c r="K6" s="37">
        <f>SUM(K7)</f>
        <v>-7800</v>
      </c>
      <c r="L6" s="37">
        <f>SUM(L7)</f>
        <v>0</v>
      </c>
      <c r="M6" s="37">
        <f>SUM(M7)</f>
        <v>-7800</v>
      </c>
      <c r="N6" s="37">
        <f>SUM(N7)</f>
        <v>0</v>
      </c>
      <c r="O6" s="37">
        <f>SUM(B6:N6)</f>
        <v>-46800</v>
      </c>
      <c r="P6" s="38"/>
      <c r="Q6" s="20" t="s">
        <v>67</v>
      </c>
    </row>
    <row r="7" hidden="1" spans="1:17" s="39" customFormat="1" x14ac:dyDescent="0.25" outlineLevel="2">
      <c r="A7" s="40" t="s">
        <v>77</v>
      </c>
      <c r="B7" s="53">
        <v>-7800</v>
      </c>
      <c r="C7" s="53">
        <v>0</v>
      </c>
      <c r="D7" s="53">
        <v>-7800</v>
      </c>
      <c r="E7" s="53">
        <v>0</v>
      </c>
      <c r="F7" s="53">
        <v>-7800</v>
      </c>
      <c r="G7" s="53">
        <v>0</v>
      </c>
      <c r="H7" s="53">
        <v>-7800</v>
      </c>
      <c r="I7" s="53">
        <v>0</v>
      </c>
      <c r="J7" s="53">
        <v>0</v>
      </c>
      <c r="K7" s="53">
        <v>-7800</v>
      </c>
      <c r="L7" s="53">
        <v>0</v>
      </c>
      <c r="M7" s="53">
        <v>-7800</v>
      </c>
      <c r="N7" s="53">
        <v>0</v>
      </c>
      <c r="O7" s="42">
        <f>SUM(B7:N7)</f>
        <v>-46800</v>
      </c>
      <c r="Q7" s="39" t="s">
        <v>69</v>
      </c>
    </row>
    <row r="8" spans="1:17" s="20" customFormat="1" x14ac:dyDescent="0.25" outlineLevel="1" collapsed="1">
      <c r="A8" s="36" t="s">
        <v>80</v>
      </c>
      <c r="B8" s="37">
        <f>SUM(B9)</f>
        <v>0</v>
      </c>
      <c r="C8" s="37">
        <f>SUM(C9)</f>
        <v>-4200</v>
      </c>
      <c r="D8" s="37">
        <f>SUM(D9)</f>
        <v>0</v>
      </c>
      <c r="E8" s="37">
        <f>SUM(E9)</f>
        <v>0</v>
      </c>
      <c r="F8" s="37">
        <f>SUM(F9)</f>
        <v>0</v>
      </c>
      <c r="G8" s="37">
        <f>SUM(G9)</f>
        <v>-4200</v>
      </c>
      <c r="H8" s="37">
        <f>SUM(H9)</f>
        <v>0</v>
      </c>
      <c r="I8" s="37">
        <f>SUM(I9)</f>
        <v>0</v>
      </c>
      <c r="J8" s="37">
        <f>SUM(J9)</f>
        <v>0</v>
      </c>
      <c r="K8" s="37">
        <f>SUM(K9)</f>
        <v>-4200</v>
      </c>
      <c r="L8" s="37">
        <f>SUM(L9)</f>
        <v>0</v>
      </c>
      <c r="M8" s="37">
        <f>SUM(M9)</f>
        <v>0</v>
      </c>
      <c r="N8" s="37">
        <f>SUM(N9)</f>
        <v>0</v>
      </c>
      <c r="O8" s="37">
        <f>SUM(B8:N8)</f>
        <v>-12600</v>
      </c>
      <c r="P8" s="38"/>
      <c r="Q8" s="20" t="s">
        <v>67</v>
      </c>
    </row>
    <row r="9" hidden="1" spans="1:17" s="39" customFormat="1" x14ac:dyDescent="0.25" outlineLevel="2">
      <c r="A9" s="40" t="s">
        <v>79</v>
      </c>
      <c r="B9" s="53">
        <v>0</v>
      </c>
      <c r="C9" s="53">
        <v>-4200</v>
      </c>
      <c r="D9" s="53">
        <v>0</v>
      </c>
      <c r="E9" s="53">
        <v>0</v>
      </c>
      <c r="F9" s="53">
        <v>0</v>
      </c>
      <c r="G9" s="53">
        <v>-4200</v>
      </c>
      <c r="H9" s="53">
        <v>0</v>
      </c>
      <c r="I9" s="53">
        <v>0</v>
      </c>
      <c r="J9" s="53">
        <v>0</v>
      </c>
      <c r="K9" s="53">
        <v>-4200</v>
      </c>
      <c r="L9" s="53">
        <v>0</v>
      </c>
      <c r="M9" s="53">
        <v>0</v>
      </c>
      <c r="N9" s="53">
        <v>0</v>
      </c>
      <c r="O9" s="42">
        <f>SUM(B9:N9)</f>
        <v>-12600</v>
      </c>
      <c r="Q9" s="39" t="s">
        <v>69</v>
      </c>
    </row>
    <row r="10" spans="1:17" s="20" customFormat="1" x14ac:dyDescent="0.25" outlineLevel="1" collapsed="1">
      <c r="A10" s="36" t="s">
        <v>84</v>
      </c>
      <c r="B10" s="37">
        <f>SUM(B11)</f>
        <v>-3100</v>
      </c>
      <c r="C10" s="37">
        <f>SUM(C11)</f>
        <v>0</v>
      </c>
      <c r="D10" s="37">
        <f>SUM(D11)</f>
        <v>0</v>
      </c>
      <c r="E10" s="37">
        <f>SUM(E11)</f>
        <v>-3100</v>
      </c>
      <c r="F10" s="37">
        <f>SUM(F11)</f>
        <v>0</v>
      </c>
      <c r="G10" s="37">
        <f>SUM(G11)</f>
        <v>0</v>
      </c>
      <c r="H10" s="37">
        <f>SUM(H11)</f>
        <v>0</v>
      </c>
      <c r="I10" s="37">
        <f>SUM(I11)</f>
        <v>0</v>
      </c>
      <c r="J10" s="37">
        <f>SUM(J11)</f>
        <v>-3100</v>
      </c>
      <c r="K10" s="37">
        <f>SUM(K11)</f>
        <v>0</v>
      </c>
      <c r="L10" s="37">
        <f>SUM(L11)</f>
        <v>0</v>
      </c>
      <c r="M10" s="37">
        <f>SUM(M11)</f>
        <v>0</v>
      </c>
      <c r="N10" s="37">
        <f>SUM(N11)</f>
        <v>-3100</v>
      </c>
      <c r="O10" s="37">
        <f>SUM(B10:N10)</f>
        <v>-12400</v>
      </c>
      <c r="P10" s="38"/>
      <c r="Q10" s="20" t="s">
        <v>67</v>
      </c>
    </row>
    <row r="11" hidden="1" spans="1:17" s="39" customFormat="1" x14ac:dyDescent="0.25" outlineLevel="2">
      <c r="A11" s="40" t="s">
        <v>83</v>
      </c>
      <c r="B11" s="53">
        <v>-3100</v>
      </c>
      <c r="C11" s="53">
        <v>0</v>
      </c>
      <c r="D11" s="53">
        <v>0</v>
      </c>
      <c r="E11" s="53">
        <v>-3100</v>
      </c>
      <c r="F11" s="53">
        <v>0</v>
      </c>
      <c r="G11" s="53">
        <v>0</v>
      </c>
      <c r="H11" s="53">
        <v>0</v>
      </c>
      <c r="I11" s="53">
        <v>0</v>
      </c>
      <c r="J11" s="53">
        <v>-3100</v>
      </c>
      <c r="K11" s="53">
        <v>0</v>
      </c>
      <c r="L11" s="53">
        <v>0</v>
      </c>
      <c r="M11" s="53">
        <v>0</v>
      </c>
      <c r="N11" s="53">
        <v>-3100</v>
      </c>
      <c r="O11" s="42">
        <f>SUM(B11:N11)</f>
        <v>-12400</v>
      </c>
      <c r="Q11" s="39" t="s">
        <v>69</v>
      </c>
    </row>
    <row r="12" spans="1:17" s="20" customFormat="1" x14ac:dyDescent="0.25" outlineLevel="1" collapsed="1">
      <c r="A12" s="36" t="s">
        <v>86</v>
      </c>
      <c r="B12" s="37">
        <f>SUM(B13)</f>
        <v>0</v>
      </c>
      <c r="C12" s="37">
        <f>SUM(C13)</f>
        <v>0</v>
      </c>
      <c r="D12" s="37">
        <f>SUM(D13)</f>
        <v>0</v>
      </c>
      <c r="E12" s="37">
        <f>SUM(E13)</f>
        <v>0</v>
      </c>
      <c r="F12" s="37">
        <f>SUM(F13)</f>
        <v>-1500</v>
      </c>
      <c r="G12" s="37">
        <f>SUM(G13)</f>
        <v>0</v>
      </c>
      <c r="H12" s="37">
        <f>SUM(H13)</f>
        <v>0</v>
      </c>
      <c r="I12" s="37">
        <f>SUM(I13)</f>
        <v>0</v>
      </c>
      <c r="J12" s="37">
        <f>SUM(J13)</f>
        <v>-1500</v>
      </c>
      <c r="K12" s="37">
        <f>SUM(K13)</f>
        <v>0</v>
      </c>
      <c r="L12" s="37">
        <f>SUM(L13)</f>
        <v>0</v>
      </c>
      <c r="M12" s="37">
        <f>SUM(M13)</f>
        <v>0</v>
      </c>
      <c r="N12" s="37">
        <f>SUM(N13)</f>
        <v>-1500</v>
      </c>
      <c r="O12" s="37">
        <f>SUM(B12:N12)</f>
        <v>-4500</v>
      </c>
      <c r="P12" s="38"/>
      <c r="Q12" s="20" t="s">
        <v>67</v>
      </c>
    </row>
    <row r="13" hidden="1" spans="1:17" s="39" customFormat="1" x14ac:dyDescent="0.25" outlineLevel="2">
      <c r="A13" s="40" t="s">
        <v>85</v>
      </c>
      <c r="B13" s="53">
        <v>0</v>
      </c>
      <c r="C13" s="53">
        <v>0</v>
      </c>
      <c r="D13" s="53">
        <v>0</v>
      </c>
      <c r="E13" s="53">
        <v>0</v>
      </c>
      <c r="F13" s="53">
        <v>-1500</v>
      </c>
      <c r="G13" s="53">
        <v>0</v>
      </c>
      <c r="H13" s="53">
        <v>0</v>
      </c>
      <c r="I13" s="53">
        <v>0</v>
      </c>
      <c r="J13" s="53">
        <v>-1500</v>
      </c>
      <c r="K13" s="53">
        <v>0</v>
      </c>
      <c r="L13" s="53">
        <v>0</v>
      </c>
      <c r="M13" s="53">
        <v>0</v>
      </c>
      <c r="N13" s="53">
        <v>-1500</v>
      </c>
      <c r="O13" s="42">
        <f>SUM(B13:N13)</f>
        <v>-4500</v>
      </c>
      <c r="Q13" s="39" t="s">
        <v>69</v>
      </c>
    </row>
    <row r="14" spans="1:17" s="20" customFormat="1" x14ac:dyDescent="0.25" outlineLevel="1" collapsed="1">
      <c r="A14" s="36" t="s">
        <v>82</v>
      </c>
      <c r="B14" s="37">
        <f>SUM(B15)</f>
        <v>0</v>
      </c>
      <c r="C14" s="37">
        <f>SUM(C15)</f>
        <v>-860</v>
      </c>
      <c r="D14" s="37">
        <f>SUM(D15)</f>
        <v>0</v>
      </c>
      <c r="E14" s="37">
        <f>SUM(E15)</f>
        <v>0</v>
      </c>
      <c r="F14" s="37">
        <f>SUM(F15)</f>
        <v>0</v>
      </c>
      <c r="G14" s="37">
        <f>SUM(G15)</f>
        <v>-860</v>
      </c>
      <c r="H14" s="37">
        <f>SUM(H15)</f>
        <v>0</v>
      </c>
      <c r="I14" s="37">
        <f>SUM(I15)</f>
        <v>0</v>
      </c>
      <c r="J14" s="37">
        <f>SUM(J15)</f>
        <v>0</v>
      </c>
      <c r="K14" s="37">
        <f>SUM(K15)</f>
        <v>0</v>
      </c>
      <c r="L14" s="37">
        <f>SUM(L15)</f>
        <v>-860</v>
      </c>
      <c r="M14" s="37">
        <f>SUM(M15)</f>
        <v>0</v>
      </c>
      <c r="N14" s="37">
        <f>SUM(N15)</f>
        <v>0</v>
      </c>
      <c r="O14" s="37">
        <f>SUM(B14:N14)</f>
        <v>-2580</v>
      </c>
      <c r="P14" s="38"/>
      <c r="Q14" s="20" t="s">
        <v>67</v>
      </c>
    </row>
    <row r="15" hidden="1" spans="1:17" s="39" customFormat="1" x14ac:dyDescent="0.25" outlineLevel="2">
      <c r="A15" s="40" t="s">
        <v>81</v>
      </c>
      <c r="B15" s="53">
        <v>0</v>
      </c>
      <c r="C15" s="53">
        <v>-860</v>
      </c>
      <c r="D15" s="53">
        <v>0</v>
      </c>
      <c r="E15" s="53">
        <v>0</v>
      </c>
      <c r="F15" s="53">
        <v>0</v>
      </c>
      <c r="G15" s="53">
        <v>-860</v>
      </c>
      <c r="H15" s="53">
        <v>0</v>
      </c>
      <c r="I15" s="53">
        <v>0</v>
      </c>
      <c r="J15" s="53">
        <v>0</v>
      </c>
      <c r="K15" s="53">
        <v>0</v>
      </c>
      <c r="L15" s="53">
        <v>-860</v>
      </c>
      <c r="M15" s="53">
        <v>0</v>
      </c>
      <c r="N15" s="53">
        <v>0</v>
      </c>
      <c r="O15" s="42">
        <f>SUM(B15:N15)</f>
        <v>-2580</v>
      </c>
      <c r="Q15" s="39" t="s">
        <v>69</v>
      </c>
    </row>
    <row r="16" spans="1:17" s="31" customFormat="1" x14ac:dyDescent="0.25">
      <c r="A16" s="32" t="s">
        <v>96</v>
      </c>
      <c r="B16" s="33">
        <f>SUM(B17,B19,B21,B23)</f>
        <v>0</v>
      </c>
      <c r="C16" s="33">
        <f>SUM(C17,C19,C21,C23)</f>
        <v>20600</v>
      </c>
      <c r="D16" s="33">
        <f>SUM(D17,D19,D21,D23)</f>
        <v>0</v>
      </c>
      <c r="E16" s="33">
        <f>SUM(E17,E19,E21,E23)</f>
        <v>7000</v>
      </c>
      <c r="F16" s="33">
        <f>SUM(F17,F19,F21,F23)</f>
        <v>0</v>
      </c>
      <c r="G16" s="33">
        <f>SUM(G17,G19,G21,G23)</f>
        <v>20600</v>
      </c>
      <c r="H16" s="33">
        <f>SUM(H17,H19,H21,H23)</f>
        <v>0</v>
      </c>
      <c r="I16" s="33">
        <f>SUM(I17,I19,I21,I23)</f>
        <v>0</v>
      </c>
      <c r="J16" s="33">
        <f>SUM(J17,J19,J21,J23)</f>
        <v>0</v>
      </c>
      <c r="K16" s="33">
        <f>SUM(K17,K19,K21,K23)</f>
        <v>20600</v>
      </c>
      <c r="L16" s="33">
        <f>SUM(L17,L19,L21,L23)</f>
        <v>0</v>
      </c>
      <c r="M16" s="33">
        <f>SUM(M17,M19,M21,M23)</f>
        <v>0</v>
      </c>
      <c r="N16" s="33">
        <f>SUM(N17,N19,N21,N23)</f>
        <v>0</v>
      </c>
      <c r="O16" s="34">
        <f>SUM(B16:N16)</f>
        <v>68800</v>
      </c>
      <c r="P16" s="35"/>
      <c r="Q16" s="31" t="s">
        <v>65</v>
      </c>
    </row>
    <row r="17" spans="1:17" s="20" customFormat="1" x14ac:dyDescent="0.25" outlineLevel="1" collapsed="1">
      <c r="A17" s="36" t="s">
        <v>72</v>
      </c>
      <c r="B17" s="37">
        <f>SUM(B18)</f>
        <v>0</v>
      </c>
      <c r="C17" s="37">
        <f>SUM(C18)</f>
        <v>9000</v>
      </c>
      <c r="D17" s="37">
        <f>SUM(D18)</f>
        <v>0</v>
      </c>
      <c r="E17" s="37">
        <f>SUM(E18)</f>
        <v>0</v>
      </c>
      <c r="F17" s="37">
        <f>SUM(F18)</f>
        <v>0</v>
      </c>
      <c r="G17" s="37">
        <f>SUM(G18)</f>
        <v>9000</v>
      </c>
      <c r="H17" s="37">
        <f>SUM(H18)</f>
        <v>0</v>
      </c>
      <c r="I17" s="37">
        <f>SUM(I18)</f>
        <v>0</v>
      </c>
      <c r="J17" s="37">
        <f>SUM(J18)</f>
        <v>0</v>
      </c>
      <c r="K17" s="37">
        <f>SUM(K18)</f>
        <v>9000</v>
      </c>
      <c r="L17" s="37">
        <f>SUM(L18)</f>
        <v>0</v>
      </c>
      <c r="M17" s="37">
        <f>SUM(M18)</f>
        <v>0</v>
      </c>
      <c r="N17" s="37">
        <f>SUM(N18)</f>
        <v>0</v>
      </c>
      <c r="O17" s="37">
        <f>SUM(B17:N17)</f>
        <v>27000</v>
      </c>
      <c r="P17" s="38" t="s">
        <v>97</v>
      </c>
      <c r="Q17" s="20" t="s">
        <v>67</v>
      </c>
    </row>
    <row r="18" hidden="1" spans="1:17" s="39" customFormat="1" x14ac:dyDescent="0.25" outlineLevel="2">
      <c r="A18" s="40" t="s">
        <v>71</v>
      </c>
      <c r="B18" s="53">
        <v>0</v>
      </c>
      <c r="C18" s="53">
        <v>9000</v>
      </c>
      <c r="D18" s="53">
        <v>0</v>
      </c>
      <c r="E18" s="53">
        <v>0</v>
      </c>
      <c r="F18" s="53">
        <v>0</v>
      </c>
      <c r="G18" s="53">
        <v>9000</v>
      </c>
      <c r="H18" s="53">
        <v>0</v>
      </c>
      <c r="I18" s="53">
        <v>0</v>
      </c>
      <c r="J18" s="53">
        <v>0</v>
      </c>
      <c r="K18" s="53">
        <v>9000</v>
      </c>
      <c r="L18" s="53">
        <v>0</v>
      </c>
      <c r="M18" s="53">
        <v>0</v>
      </c>
      <c r="N18" s="53">
        <v>0</v>
      </c>
      <c r="O18" s="42">
        <f>SUM(B18:N18)</f>
        <v>27000</v>
      </c>
      <c r="Q18" s="39" t="s">
        <v>69</v>
      </c>
    </row>
    <row r="19" spans="1:17" s="20" customFormat="1" x14ac:dyDescent="0.25" outlineLevel="1" collapsed="1">
      <c r="A19" s="36" t="s">
        <v>73</v>
      </c>
      <c r="B19" s="37">
        <f>SUM(B20)</f>
        <v>0</v>
      </c>
      <c r="C19" s="37">
        <f>SUM(C20)</f>
        <v>6400</v>
      </c>
      <c r="D19" s="37">
        <f>SUM(D20)</f>
        <v>0</v>
      </c>
      <c r="E19" s="37">
        <f>SUM(E20)</f>
        <v>0</v>
      </c>
      <c r="F19" s="37">
        <f>SUM(F20)</f>
        <v>0</v>
      </c>
      <c r="G19" s="37">
        <f>SUM(G20)</f>
        <v>6400</v>
      </c>
      <c r="H19" s="37">
        <f>SUM(H20)</f>
        <v>0</v>
      </c>
      <c r="I19" s="37">
        <f>SUM(I20)</f>
        <v>0</v>
      </c>
      <c r="J19" s="37">
        <f>SUM(J20)</f>
        <v>0</v>
      </c>
      <c r="K19" s="37">
        <f>SUM(K20)</f>
        <v>6400</v>
      </c>
      <c r="L19" s="37">
        <f>SUM(L20)</f>
        <v>0</v>
      </c>
      <c r="M19" s="37">
        <f>SUM(M20)</f>
        <v>0</v>
      </c>
      <c r="N19" s="37">
        <f>SUM(N20)</f>
        <v>0</v>
      </c>
      <c r="O19" s="37">
        <f>SUM(B19:N19)</f>
        <v>19200</v>
      </c>
      <c r="P19" s="38" t="s">
        <v>97</v>
      </c>
      <c r="Q19" s="20" t="s">
        <v>67</v>
      </c>
    </row>
    <row r="20" hidden="1" spans="1:17" s="39" customFormat="1" x14ac:dyDescent="0.25" outlineLevel="2">
      <c r="A20" s="40" t="s">
        <v>71</v>
      </c>
      <c r="B20" s="53">
        <v>0</v>
      </c>
      <c r="C20" s="53">
        <v>6400</v>
      </c>
      <c r="D20" s="53">
        <v>0</v>
      </c>
      <c r="E20" s="53">
        <v>0</v>
      </c>
      <c r="F20" s="53">
        <v>0</v>
      </c>
      <c r="G20" s="53">
        <v>6400</v>
      </c>
      <c r="H20" s="53">
        <v>0</v>
      </c>
      <c r="I20" s="53">
        <v>0</v>
      </c>
      <c r="J20" s="53">
        <v>0</v>
      </c>
      <c r="K20" s="53">
        <v>6400</v>
      </c>
      <c r="L20" s="53">
        <v>0</v>
      </c>
      <c r="M20" s="53">
        <v>0</v>
      </c>
      <c r="N20" s="53">
        <v>0</v>
      </c>
      <c r="O20" s="42">
        <f>SUM(B20:N20)</f>
        <v>19200</v>
      </c>
      <c r="Q20" s="39" t="s">
        <v>69</v>
      </c>
    </row>
    <row r="21" spans="1:17" s="20" customFormat="1" x14ac:dyDescent="0.25" outlineLevel="1" collapsed="1">
      <c r="A21" s="36" t="s">
        <v>74</v>
      </c>
      <c r="B21" s="37">
        <f>SUM(B22)</f>
        <v>0</v>
      </c>
      <c r="C21" s="37">
        <f>SUM(C22)</f>
        <v>5200</v>
      </c>
      <c r="D21" s="37">
        <f>SUM(D22)</f>
        <v>0</v>
      </c>
      <c r="E21" s="37">
        <f>SUM(E22)</f>
        <v>0</v>
      </c>
      <c r="F21" s="37">
        <f>SUM(F22)</f>
        <v>0</v>
      </c>
      <c r="G21" s="37">
        <f>SUM(G22)</f>
        <v>5200</v>
      </c>
      <c r="H21" s="37">
        <f>SUM(H22)</f>
        <v>0</v>
      </c>
      <c r="I21" s="37">
        <f>SUM(I22)</f>
        <v>0</v>
      </c>
      <c r="J21" s="37">
        <f>SUM(J22)</f>
        <v>0</v>
      </c>
      <c r="K21" s="37">
        <f>SUM(K22)</f>
        <v>5200</v>
      </c>
      <c r="L21" s="37">
        <f>SUM(L22)</f>
        <v>0</v>
      </c>
      <c r="M21" s="37">
        <f>SUM(M22)</f>
        <v>0</v>
      </c>
      <c r="N21" s="37">
        <f>SUM(N22)</f>
        <v>0</v>
      </c>
      <c r="O21" s="37">
        <f>SUM(B21:N21)</f>
        <v>15600</v>
      </c>
      <c r="P21" s="38" t="s">
        <v>97</v>
      </c>
      <c r="Q21" s="20" t="s">
        <v>67</v>
      </c>
    </row>
    <row r="22" hidden="1" spans="1:17" s="39" customFormat="1" x14ac:dyDescent="0.25" outlineLevel="2">
      <c r="A22" s="40" t="s">
        <v>71</v>
      </c>
      <c r="B22" s="53">
        <v>0</v>
      </c>
      <c r="C22" s="53">
        <v>5200</v>
      </c>
      <c r="D22" s="53">
        <v>0</v>
      </c>
      <c r="E22" s="53">
        <v>0</v>
      </c>
      <c r="F22" s="53">
        <v>0</v>
      </c>
      <c r="G22" s="53">
        <v>5200</v>
      </c>
      <c r="H22" s="53">
        <v>0</v>
      </c>
      <c r="I22" s="53">
        <v>0</v>
      </c>
      <c r="J22" s="53">
        <v>0</v>
      </c>
      <c r="K22" s="53">
        <v>5200</v>
      </c>
      <c r="L22" s="53">
        <v>0</v>
      </c>
      <c r="M22" s="53">
        <v>0</v>
      </c>
      <c r="N22" s="53">
        <v>0</v>
      </c>
      <c r="O22" s="42">
        <f>SUM(B22:N22)</f>
        <v>15600</v>
      </c>
      <c r="Q22" s="39" t="s">
        <v>69</v>
      </c>
    </row>
    <row r="23" spans="1:17" s="20" customFormat="1" x14ac:dyDescent="0.25" outlineLevel="1" collapsed="1">
      <c r="A23" s="36" t="s">
        <v>70</v>
      </c>
      <c r="B23" s="37">
        <f>SUM(B24)</f>
        <v>0</v>
      </c>
      <c r="C23" s="37">
        <f>SUM(C24)</f>
        <v>0</v>
      </c>
      <c r="D23" s="37">
        <f>SUM(D24)</f>
        <v>0</v>
      </c>
      <c r="E23" s="37">
        <f>SUM(E24)</f>
        <v>7000</v>
      </c>
      <c r="F23" s="37">
        <f>SUM(F24)</f>
        <v>0</v>
      </c>
      <c r="G23" s="37">
        <f>SUM(G24)</f>
        <v>0</v>
      </c>
      <c r="H23" s="37">
        <f>SUM(H24)</f>
        <v>0</v>
      </c>
      <c r="I23" s="37">
        <f>SUM(I24)</f>
        <v>0</v>
      </c>
      <c r="J23" s="37">
        <f>SUM(J24)</f>
        <v>0</v>
      </c>
      <c r="K23" s="37">
        <f>SUM(K24)</f>
        <v>0</v>
      </c>
      <c r="L23" s="37">
        <f>SUM(L24)</f>
        <v>0</v>
      </c>
      <c r="M23" s="37">
        <f>SUM(M24)</f>
        <v>0</v>
      </c>
      <c r="N23" s="37">
        <f>SUM(N24)</f>
        <v>0</v>
      </c>
      <c r="O23" s="37">
        <f>SUM(B23:N23)</f>
        <v>7000</v>
      </c>
      <c r="P23" s="38"/>
      <c r="Q23" s="20" t="s">
        <v>67</v>
      </c>
    </row>
    <row r="24" hidden="1" spans="1:17" s="39" customFormat="1" x14ac:dyDescent="0.25" outlineLevel="2">
      <c r="A24" s="40" t="s">
        <v>66</v>
      </c>
      <c r="B24" s="53">
        <v>0</v>
      </c>
      <c r="C24" s="53">
        <v>0</v>
      </c>
      <c r="D24" s="53">
        <v>0</v>
      </c>
      <c r="E24" s="53">
        <v>7000</v>
      </c>
      <c r="F24" s="53">
        <v>0</v>
      </c>
      <c r="G24" s="53">
        <v>0</v>
      </c>
      <c r="H24" s="53">
        <v>0</v>
      </c>
      <c r="I24" s="53">
        <v>0</v>
      </c>
      <c r="J24" s="53">
        <v>0</v>
      </c>
      <c r="K24" s="53">
        <v>0</v>
      </c>
      <c r="L24" s="53">
        <v>0</v>
      </c>
      <c r="M24" s="53">
        <v>0</v>
      </c>
      <c r="N24" s="53">
        <v>0</v>
      </c>
      <c r="O24" s="42">
        <f>SUM(B24:N24)</f>
        <v>7000</v>
      </c>
      <c r="Q24" s="39" t="s">
        <v>69</v>
      </c>
    </row>
    <row r="25" spans="1:17" s="31" customFormat="1" x14ac:dyDescent="0.25">
      <c r="A25" s="32" t="s">
        <v>68</v>
      </c>
      <c r="B25" s="33">
        <f>SUM(B26)</f>
        <v>0</v>
      </c>
      <c r="C25" s="33">
        <f>SUM(C26)</f>
        <v>0</v>
      </c>
      <c r="D25" s="33">
        <f>SUM(D26)</f>
        <v>0</v>
      </c>
      <c r="E25" s="33">
        <f>SUM(E26)</f>
        <v>0</v>
      </c>
      <c r="F25" s="33">
        <f>SUM(F26)</f>
        <v>0</v>
      </c>
      <c r="G25" s="33">
        <f>SUM(G26)</f>
        <v>0</v>
      </c>
      <c r="H25" s="33">
        <f>SUM(H26)</f>
        <v>0</v>
      </c>
      <c r="I25" s="33">
        <f>SUM(I26)</f>
        <v>6875</v>
      </c>
      <c r="J25" s="33">
        <f>SUM(J26)</f>
        <v>0</v>
      </c>
      <c r="K25" s="33">
        <f>SUM(K26)</f>
        <v>0</v>
      </c>
      <c r="L25" s="33">
        <f>SUM(L26)</f>
        <v>0</v>
      </c>
      <c r="M25" s="33">
        <f>SUM(M26)</f>
        <v>6875</v>
      </c>
      <c r="N25" s="33">
        <f>SUM(N26)</f>
        <v>0</v>
      </c>
      <c r="O25" s="34">
        <f>SUM(B25:N25)</f>
        <v>13750</v>
      </c>
      <c r="P25" s="35"/>
      <c r="Q25" s="31" t="s">
        <v>65</v>
      </c>
    </row>
    <row r="26" spans="1:17" s="39" customFormat="1" x14ac:dyDescent="0.25" outlineLevel="1">
      <c r="A26" s="55" t="s">
        <v>66</v>
      </c>
      <c r="B26" s="53">
        <v>0</v>
      </c>
      <c r="C26" s="53">
        <v>0</v>
      </c>
      <c r="D26" s="53">
        <v>0</v>
      </c>
      <c r="E26" s="53">
        <v>0</v>
      </c>
      <c r="F26" s="53">
        <v>0</v>
      </c>
      <c r="G26" s="53">
        <v>0</v>
      </c>
      <c r="H26" s="53">
        <v>0</v>
      </c>
      <c r="I26" s="53">
        <v>6875</v>
      </c>
      <c r="J26" s="53">
        <v>0</v>
      </c>
      <c r="K26" s="53">
        <v>0</v>
      </c>
      <c r="L26" s="53">
        <v>0</v>
      </c>
      <c r="M26" s="53">
        <v>6875</v>
      </c>
      <c r="N26" s="53">
        <v>0</v>
      </c>
      <c r="O26" s="42">
        <f>SUM(B26:N26)</f>
        <v>13750</v>
      </c>
      <c r="Q26" s="39" t="s">
        <v>69</v>
      </c>
    </row>
    <row r="28" spans="1:16" s="20" customFormat="1" x14ac:dyDescent="0.25">
      <c r="A28" s="48" t="s">
        <v>88</v>
      </c>
      <c r="B28" s="50">
        <f>'By category'!B27</f>
        <v>51780</v>
      </c>
      <c r="C28" s="50">
        <f>'By category'!C27</f>
        <v>40880</v>
      </c>
      <c r="D28" s="50">
        <f>'By category'!D27</f>
        <v>56420</v>
      </c>
      <c r="E28" s="50">
        <f>'By category'!E27</f>
        <v>48620</v>
      </c>
      <c r="F28" s="50">
        <f>'By category'!F27</f>
        <v>52520</v>
      </c>
      <c r="G28" s="50">
        <f>'By category'!G27</f>
        <v>43220</v>
      </c>
      <c r="H28" s="50">
        <f>'By category'!H27</f>
        <v>58760</v>
      </c>
      <c r="I28" s="50">
        <f>'By category'!I27</f>
        <v>50960</v>
      </c>
      <c r="J28" s="50">
        <f>'By category'!J27</f>
        <v>57835</v>
      </c>
      <c r="K28" s="50">
        <f>'By category'!K27</f>
        <v>53235</v>
      </c>
      <c r="L28" s="50">
        <f>'By category'!L27</f>
        <v>61835</v>
      </c>
      <c r="M28" s="50">
        <f>'By category'!M27</f>
        <v>60975</v>
      </c>
      <c r="N28" s="50">
        <f>'By category'!N27</f>
        <v>60050</v>
      </c>
      <c r="O28" s="51"/>
      <c r="P28" s="51"/>
    </row>
    <row r="29" spans="1:14" s="39" customFormat="1" x14ac:dyDescent="0.25">
      <c r="A29" s="52" t="s">
        <v>89</v>
      </c>
      <c r="B29" s="53">
        <f>'By category'!B28</f>
        <v>-10900</v>
      </c>
      <c r="C29" s="53">
        <f>'By category'!C28</f>
        <v>15540</v>
      </c>
      <c r="D29" s="53">
        <f>'By category'!D28</f>
        <v>-7800</v>
      </c>
      <c r="E29" s="53">
        <f>'By category'!E28</f>
        <v>3900</v>
      </c>
      <c r="F29" s="53">
        <f>'By category'!F28</f>
        <v>-9300</v>
      </c>
      <c r="G29" s="53">
        <f>'By category'!G28</f>
        <v>15540</v>
      </c>
      <c r="H29" s="53">
        <f>'By category'!H28</f>
        <v>-7800</v>
      </c>
      <c r="I29" s="53">
        <f>'By category'!I28</f>
        <v>6875</v>
      </c>
      <c r="J29" s="53">
        <f>'By category'!J28</f>
        <v>-4600</v>
      </c>
      <c r="K29" s="53">
        <f>'By category'!K28</f>
        <v>8600</v>
      </c>
      <c r="L29" s="53">
        <f>'By category'!L28</f>
        <v>-860</v>
      </c>
      <c r="M29" s="53">
        <f>'By category'!M28</f>
        <v>-925</v>
      </c>
      <c r="N29" s="53">
        <f>'By category'!N28</f>
        <v>-4600</v>
      </c>
    </row>
    <row r="30" spans="1:14" s="20" customFormat="1" x14ac:dyDescent="0.25">
      <c r="A30" s="54" t="s">
        <v>90</v>
      </c>
      <c r="B30" s="42">
        <f>'By category'!B29</f>
        <v>40880</v>
      </c>
      <c r="C30" s="42">
        <f>'By category'!C29</f>
        <v>56420</v>
      </c>
      <c r="D30" s="42">
        <f>'By category'!D29</f>
        <v>48620</v>
      </c>
      <c r="E30" s="42">
        <f>'By category'!E29</f>
        <v>52520</v>
      </c>
      <c r="F30" s="42">
        <f>'By category'!F29</f>
        <v>43220</v>
      </c>
      <c r="G30" s="42">
        <f>'By category'!G29</f>
        <v>58760</v>
      </c>
      <c r="H30" s="42">
        <f>'By category'!H29</f>
        <v>50960</v>
      </c>
      <c r="I30" s="42">
        <f>'By category'!I29</f>
        <v>57835</v>
      </c>
      <c r="J30" s="42">
        <f>'By category'!J29</f>
        <v>53235</v>
      </c>
      <c r="K30" s="42">
        <f>'By category'!K29</f>
        <v>61835</v>
      </c>
      <c r="L30" s="42">
        <f>'By category'!L29</f>
        <v>60975</v>
      </c>
      <c r="M30" s="42">
        <f>'By category'!M29</f>
        <v>60050</v>
      </c>
      <c r="N30" s="42">
        <f>'By category'!N29</f>
        <v>55450</v>
      </c>
    </row>
  </sheetData>
  <mergeCells count="2">
    <mergeCell ref="A1:P1"/>
    <mergeCell ref="A2:P2"/>
  </mergeCells>
  <conditionalFormatting sqref="B30:N30">
    <cfRule type="expression" dxfId="7" priority="1">
      <formula>INDEX('Weekly cash'!$E$6:$E$18,COLUMN()-1)="Out of cash"</formula>
    </cfRule>
    <cfRule type="expression" dxfId="8" priority="2">
      <formula>INDEX('Weekly cash'!$E$6:$E$18,COLUMN()-1)="Below safety line"</formula>
    </cfRule>
    <cfRule type="expression" dxfId="9" priority="3">
      <formula>INDEX('Weekly cash'!$E$6:$E$18,COLUMN()-1)="On track"</formula>
    </cfRule>
  </conditionalFormatting>
  <pageMargins left="0.4" right="0.4" top="0.5" bottom="0.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1F3A"/>
    <pageSetUpPr fitToPage="1"/>
  </sheetPr>
  <dimension ref="A1:F18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3" width="15" customWidth="1"/>
    <col min="4" max="4" width="18" customWidth="1"/>
    <col min="5" max="5" width="20" customWidth="1"/>
    <col min="6" max="6" width="15" customWidth="1"/>
  </cols>
  <sheetData>
    <row r="1" spans="1:1" x14ac:dyDescent="0.25">
      <c r="A1" s="56" t="s">
        <v>98</v>
      </c>
    </row>
    <row r="2" spans="1:3" x14ac:dyDescent="0.25">
      <c r="A2" s="20" t="s">
        <v>99</v>
      </c>
      <c r="B2" s="57">
        <v>27100</v>
      </c>
      <c r="C2" s="18" t="s">
        <v>100</v>
      </c>
    </row>
    <row r="4" spans="1:6" s="20" customFormat="1" x14ac:dyDescent="0.25">
      <c r="A4" s="58" t="s">
        <v>101</v>
      </c>
      <c r="B4" s="58" t="s">
        <v>102</v>
      </c>
      <c r="C4" s="58" t="s">
        <v>103</v>
      </c>
      <c r="D4" s="58" t="s">
        <v>90</v>
      </c>
      <c r="E4" s="58" t="s">
        <v>104</v>
      </c>
      <c r="F4" s="58" t="s">
        <v>105</v>
      </c>
    </row>
    <row r="5" spans="1:4" x14ac:dyDescent="0.25">
      <c r="A5" s="59" t="s">
        <v>106</v>
      </c>
      <c r="D5" s="60">
        <f>'By category'!B27</f>
        <v>51780</v>
      </c>
    </row>
    <row r="6" spans="1:6" x14ac:dyDescent="0.25">
      <c r="A6" s="61" t="s">
        <v>50</v>
      </c>
      <c r="B6" s="62">
        <f>SUMIFS('By category'!B5:B25,'By category'!$Q5:$Q25,"line",'By category'!B5:B25,"&gt;0")</f>
        <v>0</v>
      </c>
      <c r="C6" s="63">
        <f>-SUMIFS('By category'!B5:B25,'By category'!$Q5:$Q25,"line",'By category'!B5:B25,"&lt;0")</f>
        <v>10900</v>
      </c>
      <c r="D6" s="64">
        <f>D5+B6-C6</f>
        <v>40880</v>
      </c>
      <c r="E6" s="61" t="str">
        <f>IF(D6&lt;=0,"Out of cash",IF(D6&lt;=F6,"Below safety line","On track"))</f>
        <v>On track</v>
      </c>
      <c r="F6" s="65">
        <f>C6+$B$2</f>
        <v>38000</v>
      </c>
    </row>
    <row r="7" spans="1:6" x14ac:dyDescent="0.25">
      <c r="A7" s="61" t="s">
        <v>51</v>
      </c>
      <c r="B7" s="62">
        <f>SUMIFS('By category'!C5:C25,'By category'!$Q5:$Q25,"line",'By category'!C5:C25,"&gt;0")</f>
        <v>20600</v>
      </c>
      <c r="C7" s="63">
        <f>-SUMIFS('By category'!C5:C25,'By category'!$Q5:$Q25,"line",'By category'!C5:C25,"&lt;0")</f>
        <v>5060</v>
      </c>
      <c r="D7" s="64">
        <f>D6+B7-C7</f>
        <v>56420</v>
      </c>
      <c r="E7" s="61" t="str">
        <f>IF(D7&lt;=0,"Out of cash",IF(D7&lt;=F7,"Below safety line","On track"))</f>
        <v>On track</v>
      </c>
      <c r="F7" s="65">
        <f>C7+$B$2</f>
        <v>32160</v>
      </c>
    </row>
    <row r="8" spans="1:6" x14ac:dyDescent="0.25">
      <c r="A8" s="61" t="s">
        <v>52</v>
      </c>
      <c r="B8" s="62">
        <f>SUMIFS('By category'!D5:D25,'By category'!$Q5:$Q25,"line",'By category'!D5:D25,"&gt;0")</f>
        <v>0</v>
      </c>
      <c r="C8" s="63">
        <f>-SUMIFS('By category'!D5:D25,'By category'!$Q5:$Q25,"line",'By category'!D5:D25,"&lt;0")</f>
        <v>7800</v>
      </c>
      <c r="D8" s="64">
        <f>D7+B8-C8</f>
        <v>48620</v>
      </c>
      <c r="E8" s="61" t="str">
        <f>IF(D8&lt;=0,"Out of cash",IF(D8&lt;=F8,"Below safety line","On track"))</f>
        <v>On track</v>
      </c>
      <c r="F8" s="65">
        <f>C8+$B$2</f>
        <v>34900</v>
      </c>
    </row>
    <row r="9" spans="1:6" x14ac:dyDescent="0.25">
      <c r="A9" s="61" t="s">
        <v>53</v>
      </c>
      <c r="B9" s="62">
        <f>SUMIFS('By category'!E5:E25,'By category'!$Q5:$Q25,"line",'By category'!E5:E25,"&gt;0")</f>
        <v>7000</v>
      </c>
      <c r="C9" s="63">
        <f>-SUMIFS('By category'!E5:E25,'By category'!$Q5:$Q25,"line",'By category'!E5:E25,"&lt;0")</f>
        <v>3100</v>
      </c>
      <c r="D9" s="64">
        <f>D8+B9-C9</f>
        <v>52520</v>
      </c>
      <c r="E9" s="61" t="str">
        <f>IF(D9&lt;=0,"Out of cash",IF(D9&lt;=F9,"Below safety line","On track"))</f>
        <v>On track</v>
      </c>
      <c r="F9" s="65">
        <f>C9+$B$2</f>
        <v>30200</v>
      </c>
    </row>
    <row r="10" spans="1:6" x14ac:dyDescent="0.25">
      <c r="A10" s="61" t="s">
        <v>54</v>
      </c>
      <c r="B10" s="62">
        <f>SUMIFS('By category'!F5:F25,'By category'!$Q5:$Q25,"line",'By category'!F5:F25,"&gt;0")</f>
        <v>0</v>
      </c>
      <c r="C10" s="63">
        <f>-SUMIFS('By category'!F5:F25,'By category'!$Q5:$Q25,"line",'By category'!F5:F25,"&lt;0")</f>
        <v>9300</v>
      </c>
      <c r="D10" s="64">
        <f>D9+B10-C10</f>
        <v>43220</v>
      </c>
      <c r="E10" s="61" t="str">
        <f>IF(D10&lt;=0,"Out of cash",IF(D10&lt;=F10,"Below safety line","On track"))</f>
        <v>On track</v>
      </c>
      <c r="F10" s="65">
        <f>C10+$B$2</f>
        <v>36400</v>
      </c>
    </row>
    <row r="11" spans="1:6" x14ac:dyDescent="0.25">
      <c r="A11" s="61" t="s">
        <v>55</v>
      </c>
      <c r="B11" s="62">
        <f>SUMIFS('By category'!G5:G25,'By category'!$Q5:$Q25,"line",'By category'!G5:G25,"&gt;0")</f>
        <v>20600</v>
      </c>
      <c r="C11" s="63">
        <f>-SUMIFS('By category'!G5:G25,'By category'!$Q5:$Q25,"line",'By category'!G5:G25,"&lt;0")</f>
        <v>5060</v>
      </c>
      <c r="D11" s="64">
        <f>D10+B11-C11</f>
        <v>58760</v>
      </c>
      <c r="E11" s="61" t="str">
        <f>IF(D11&lt;=0,"Out of cash",IF(D11&lt;=F11,"Below safety line","On track"))</f>
        <v>On track</v>
      </c>
      <c r="F11" s="65">
        <f>C11+$B$2</f>
        <v>32160</v>
      </c>
    </row>
    <row r="12" spans="1:6" x14ac:dyDescent="0.25">
      <c r="A12" s="61" t="s">
        <v>56</v>
      </c>
      <c r="B12" s="62">
        <f>SUMIFS('By category'!H5:H25,'By category'!$Q5:$Q25,"line",'By category'!H5:H25,"&gt;0")</f>
        <v>0</v>
      </c>
      <c r="C12" s="63">
        <f>-SUMIFS('By category'!H5:H25,'By category'!$Q5:$Q25,"line",'By category'!H5:H25,"&lt;0")</f>
        <v>7800</v>
      </c>
      <c r="D12" s="64">
        <f>D11+B12-C12</f>
        <v>50960</v>
      </c>
      <c r="E12" s="61" t="str">
        <f>IF(D12&lt;=0,"Out of cash",IF(D12&lt;=F12,"Below safety line","On track"))</f>
        <v>On track</v>
      </c>
      <c r="F12" s="65">
        <f>C12+$B$2</f>
        <v>34900</v>
      </c>
    </row>
    <row r="13" spans="1:6" x14ac:dyDescent="0.25">
      <c r="A13" s="61" t="s">
        <v>57</v>
      </c>
      <c r="B13" s="62">
        <f>SUMIFS('By category'!I5:I25,'By category'!$Q5:$Q25,"line",'By category'!I5:I25,"&gt;0")</f>
        <v>6875</v>
      </c>
      <c r="C13" s="63">
        <f>-SUMIFS('By category'!I5:I25,'By category'!$Q5:$Q25,"line",'By category'!I5:I25,"&lt;0")</f>
        <v>0</v>
      </c>
      <c r="D13" s="64">
        <f>D12+B13-C13</f>
        <v>57835</v>
      </c>
      <c r="E13" s="61" t="str">
        <f>IF(D13&lt;=0,"Out of cash",IF(D13&lt;=F13,"Below safety line","On track"))</f>
        <v>On track</v>
      </c>
      <c r="F13" s="65">
        <f>C13+$B$2</f>
        <v>27100</v>
      </c>
    </row>
    <row r="14" spans="1:6" x14ac:dyDescent="0.25">
      <c r="A14" s="61" t="s">
        <v>58</v>
      </c>
      <c r="B14" s="62">
        <f>SUMIFS('By category'!J5:J25,'By category'!$Q5:$Q25,"line",'By category'!J5:J25,"&gt;0")</f>
        <v>0</v>
      </c>
      <c r="C14" s="63">
        <f>-SUMIFS('By category'!J5:J25,'By category'!$Q5:$Q25,"line",'By category'!J5:J25,"&lt;0")</f>
        <v>4600</v>
      </c>
      <c r="D14" s="64">
        <f>D13+B14-C14</f>
        <v>53235</v>
      </c>
      <c r="E14" s="61" t="str">
        <f>IF(D14&lt;=0,"Out of cash",IF(D14&lt;=F14,"Below safety line","On track"))</f>
        <v>On track</v>
      </c>
      <c r="F14" s="65">
        <f>C14+$B$2</f>
        <v>31700</v>
      </c>
    </row>
    <row r="15" spans="1:6" x14ac:dyDescent="0.25">
      <c r="A15" s="61" t="s">
        <v>59</v>
      </c>
      <c r="B15" s="62">
        <f>SUMIFS('By category'!K5:K25,'By category'!$Q5:$Q25,"line",'By category'!K5:K25,"&gt;0")</f>
        <v>20600</v>
      </c>
      <c r="C15" s="63">
        <f>-SUMIFS('By category'!K5:K25,'By category'!$Q5:$Q25,"line",'By category'!K5:K25,"&lt;0")</f>
        <v>12000</v>
      </c>
      <c r="D15" s="64">
        <f>D14+B15-C15</f>
        <v>61835</v>
      </c>
      <c r="E15" s="61" t="str">
        <f>IF(D15&lt;=0,"Out of cash",IF(D15&lt;=F15,"Below safety line","On track"))</f>
        <v>On track</v>
      </c>
      <c r="F15" s="65">
        <f>C15+$B$2</f>
        <v>39100</v>
      </c>
    </row>
    <row r="16" spans="1:6" x14ac:dyDescent="0.25">
      <c r="A16" s="61" t="s">
        <v>60</v>
      </c>
      <c r="B16" s="62">
        <f>SUMIFS('By category'!L5:L25,'By category'!$Q5:$Q25,"line",'By category'!L5:L25,"&gt;0")</f>
        <v>0</v>
      </c>
      <c r="C16" s="63">
        <f>-SUMIFS('By category'!L5:L25,'By category'!$Q5:$Q25,"line",'By category'!L5:L25,"&lt;0")</f>
        <v>860</v>
      </c>
      <c r="D16" s="64">
        <f>D15+B16-C16</f>
        <v>60975</v>
      </c>
      <c r="E16" s="61" t="str">
        <f>IF(D16&lt;=0,"Out of cash",IF(D16&lt;=F16,"Below safety line","On track"))</f>
        <v>On track</v>
      </c>
      <c r="F16" s="65">
        <f>C16+$B$2</f>
        <v>27960</v>
      </c>
    </row>
    <row r="17" spans="1:6" x14ac:dyDescent="0.25">
      <c r="A17" s="61" t="s">
        <v>61</v>
      </c>
      <c r="B17" s="62">
        <f>SUMIFS('By category'!M5:M25,'By category'!$Q5:$Q25,"line",'By category'!M5:M25,"&gt;0")</f>
        <v>6875</v>
      </c>
      <c r="C17" s="63">
        <f>-SUMIFS('By category'!M5:M25,'By category'!$Q5:$Q25,"line",'By category'!M5:M25,"&lt;0")</f>
        <v>7800</v>
      </c>
      <c r="D17" s="64">
        <f>D16+B17-C17</f>
        <v>60050</v>
      </c>
      <c r="E17" s="61" t="str">
        <f>IF(D17&lt;=0,"Out of cash",IF(D17&lt;=F17,"Below safety line","On track"))</f>
        <v>On track</v>
      </c>
      <c r="F17" s="65">
        <f>C17+$B$2</f>
        <v>34900</v>
      </c>
    </row>
    <row r="18" spans="1:6" x14ac:dyDescent="0.25">
      <c r="A18" s="61" t="s">
        <v>62</v>
      </c>
      <c r="B18" s="62">
        <f>SUMIFS('By category'!N5:N25,'By category'!$Q5:$Q25,"line",'By category'!N5:N25,"&gt;0")</f>
        <v>0</v>
      </c>
      <c r="C18" s="63">
        <f>-SUMIFS('By category'!N5:N25,'By category'!$Q5:$Q25,"line",'By category'!N5:N25,"&lt;0")</f>
        <v>4600</v>
      </c>
      <c r="D18" s="64">
        <f>D17+B18-C18</f>
        <v>55450</v>
      </c>
      <c r="E18" s="61" t="str">
        <f>IF(D18&lt;=0,"Out of cash",IF(D18&lt;=F18,"Below safety line","On track"))</f>
        <v>On track</v>
      </c>
      <c r="F18" s="65">
        <f>C18+$B$2</f>
        <v>31700</v>
      </c>
    </row>
  </sheetData>
  <conditionalFormatting sqref="E6:E18">
    <cfRule type="expression" dxfId="10" priority="1">
      <formula>E6="Out of cash"</formula>
    </cfRule>
    <cfRule type="expression" dxfId="11" priority="2">
      <formula>E6="Below safety line"</formula>
    </cfRule>
    <cfRule type="expression" dxfId="12" priority="3">
      <formula>E6="On track"</formula>
    </cfRule>
  </conditionalFormatting>
  <pageMargins left="0.4" right="0.4" top="0.5" bottom="0.5" header="0.3" footer="0.3"/>
  <pageSetup orientation="landscape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1607A"/>
    <pageSetUpPr fitToPage="1"/>
  </sheetPr>
  <dimension ref="A1:D20"/>
  <sheetViews>
    <sheetView workbookViewId="0" showGridLines="0"/>
  </sheetViews>
  <sheetFormatPr defaultRowHeight="15" outlineLevelRow="0" outlineLevelCol="0" x14ac:dyDescent="55"/>
  <cols>
    <col min="1" max="1" width="16" customWidth="1"/>
    <col min="2" max="2" width="64" customWidth="1"/>
    <col min="3" max="3" width="34" customWidth="1"/>
    <col min="4" max="4" width="16" customWidth="1"/>
  </cols>
  <sheetData>
    <row r="1" spans="1:1" s="12" customFormat="1" x14ac:dyDescent="0.25">
      <c r="A1" s="12" t="s">
        <v>107</v>
      </c>
    </row>
    <row r="2" spans="1:4" s="66" customFormat="1" x14ac:dyDescent="0.25">
      <c r="A2" s="66" t="s">
        <v>108</v>
      </c>
      <c r="B2" s="66" t="s">
        <v>109</v>
      </c>
      <c r="C2" s="66" t="s">
        <v>110</v>
      </c>
      <c r="D2" s="66" t="s">
        <v>23</v>
      </c>
    </row>
    <row r="3" spans="1:4" x14ac:dyDescent="0.25">
      <c r="A3" t="s">
        <v>45</v>
      </c>
      <c r="B3" t="s">
        <v>81</v>
      </c>
      <c r="C3" t="s">
        <v>111</v>
      </c>
      <c r="D3" s="60">
        <v>12500</v>
      </c>
    </row>
    <row r="5" spans="1:1" s="12" customFormat="1" x14ac:dyDescent="0.25">
      <c r="A5" s="12" t="s">
        <v>112</v>
      </c>
    </row>
    <row r="6" spans="1:1" s="67" customFormat="1" x14ac:dyDescent="0.25">
      <c r="A6" s="67" t="s">
        <v>113</v>
      </c>
    </row>
    <row r="8" spans="1:1" s="12" customFormat="1" x14ac:dyDescent="0.25">
      <c r="A8" s="12" t="s">
        <v>114</v>
      </c>
    </row>
    <row r="9" spans="1:1" s="67" customFormat="1" x14ac:dyDescent="0.25">
      <c r="A9" s="67" t="s">
        <v>115</v>
      </c>
    </row>
    <row r="11" spans="1:1" s="12" customFormat="1" x14ac:dyDescent="0.25">
      <c r="A11" s="12" t="s">
        <v>116</v>
      </c>
    </row>
    <row r="12" ht="30" customHeight="1" spans="1:4" x14ac:dyDescent="0.25">
      <c r="A12" s="68" t="s">
        <v>117</v>
      </c>
      <c r="B12" s="68"/>
      <c r="C12" s="68"/>
      <c r="D12" s="68"/>
    </row>
    <row r="13" ht="30" customHeight="1" spans="1:4" x14ac:dyDescent="0.25">
      <c r="A13" s="68" t="s">
        <v>118</v>
      </c>
      <c r="B13" s="68"/>
      <c r="C13" s="68"/>
      <c r="D13" s="68"/>
    </row>
    <row r="14" ht="30" customHeight="1" spans="1:4" x14ac:dyDescent="0.25">
      <c r="A14" s="68" t="s">
        <v>119</v>
      </c>
      <c r="B14" s="68"/>
      <c r="C14" s="68"/>
      <c r="D14" s="68"/>
    </row>
    <row r="15" ht="30" customHeight="1" spans="1:4" x14ac:dyDescent="0.25">
      <c r="A15" s="68" t="s">
        <v>120</v>
      </c>
      <c r="B15" s="68"/>
      <c r="C15" s="68"/>
      <c r="D15" s="68"/>
    </row>
    <row r="16" ht="30" customHeight="1" spans="1:4" x14ac:dyDescent="0.25">
      <c r="A16" s="68" t="s">
        <v>121</v>
      </c>
      <c r="B16" s="68"/>
      <c r="C16" s="68"/>
      <c r="D16" s="68"/>
    </row>
    <row r="17" ht="30" customHeight="1" spans="1:4" x14ac:dyDescent="0.25">
      <c r="A17" s="68" t="s">
        <v>122</v>
      </c>
      <c r="B17" s="68"/>
      <c r="C17" s="68"/>
      <c r="D17" s="68"/>
    </row>
    <row r="18" ht="30" customHeight="1" spans="1:4" x14ac:dyDescent="0.25">
      <c r="A18" s="68" t="s">
        <v>123</v>
      </c>
      <c r="B18" s="68"/>
      <c r="C18" s="68"/>
      <c r="D18" s="68"/>
    </row>
    <row r="19" ht="30" customHeight="1" spans="1:4" x14ac:dyDescent="0.25">
      <c r="A19" s="68" t="s">
        <v>124</v>
      </c>
      <c r="B19" s="68"/>
      <c r="C19" s="68"/>
      <c r="D19" s="68"/>
    </row>
    <row r="20" ht="30" customHeight="1" spans="1:4" x14ac:dyDescent="0.25">
      <c r="A20" s="68" t="s">
        <v>125</v>
      </c>
      <c r="B20" s="68"/>
      <c r="C20" s="68"/>
      <c r="D20" s="68"/>
    </row>
  </sheetData>
  <mergeCells count="9"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</mergeCells>
  <pageMargins left="0.4" right="0.4" top="0.5" bottom="0.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Actions</vt:lpstr>
      <vt:lpstr>By category</vt:lpstr>
      <vt:lpstr>By customer &amp; vendor</vt:lpstr>
      <vt:lpstr>Weekly cash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RightTick</dc:creator>
  <dc:title/>
  <dc:subject/>
  <dc:description/>
  <cp:keywords/>
  <cp:category/>
  <cp:lastModifiedBy>Unknown</cp:lastModifiedBy>
  <dcterms:created xsi:type="dcterms:W3CDTF">2026-10-29T05:21:19Z</dcterms:created>
  <dcterms:modified xsi:type="dcterms:W3CDTF">2026-10-29T05:21:19Z</dcterms:modified>
</cp:coreProperties>
</file>